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16" windowWidth="15480" windowHeight="10890" activeTab="0"/>
  </bookViews>
  <sheets>
    <sheet name="Worksheet" sheetId="1" r:id="rId1"/>
    <sheet name="Comments" sheetId="2" r:id="rId2"/>
    <sheet name="Data" sheetId="3" r:id="rId3"/>
  </sheets>
  <externalReferences>
    <externalReference r:id="rId6"/>
  </externalReferences>
  <definedNames>
    <definedName name="High_Range">'[1]5123;2-9-06'!$X$249:$Y$258</definedName>
    <definedName name="Low_Range">'[1]5123;2-9-06'!$V$249:$W$258</definedName>
    <definedName name="_xlnm.Print_Area" localSheetId="0">'Worksheet'!$A$1:$N$71</definedName>
    <definedName name="_xlnm.Print_Titles" localSheetId="0">'Worksheet'!$1:$19</definedName>
  </definedNames>
  <calcPr fullCalcOnLoad="1"/>
</workbook>
</file>

<file path=xl/sharedStrings.xml><?xml version="1.0" encoding="utf-8"?>
<sst xmlns="http://schemas.openxmlformats.org/spreadsheetml/2006/main" count="402" uniqueCount="202">
  <si>
    <t>DAYS</t>
  </si>
  <si>
    <t>WEEKS</t>
  </si>
  <si>
    <t>MONTHS</t>
  </si>
  <si>
    <t>SPAN</t>
  </si>
  <si>
    <t>06/30/2006</t>
  </si>
  <si>
    <t>06/30/2007</t>
  </si>
  <si>
    <t>07/01/2006</t>
  </si>
  <si>
    <t>07/01/2007</t>
  </si>
  <si>
    <t>1:1</t>
  </si>
  <si>
    <t>1:2</t>
  </si>
  <si>
    <t>1:3</t>
  </si>
  <si>
    <t>1:4</t>
  </si>
  <si>
    <t>Agency</t>
  </si>
  <si>
    <t>UCR</t>
  </si>
  <si>
    <t>1 Staff</t>
  </si>
  <si>
    <t>2 Staff</t>
  </si>
  <si>
    <t>3 Staff</t>
  </si>
  <si>
    <t>1 Consumer</t>
  </si>
  <si>
    <t>2 Consumers</t>
  </si>
  <si>
    <t>3 Consumers</t>
  </si>
  <si>
    <t>4 consumers</t>
  </si>
  <si>
    <t>4 Consumers</t>
  </si>
  <si>
    <t>5 Consumers</t>
  </si>
  <si>
    <t>6 Consumers</t>
  </si>
  <si>
    <t>7 Consumers</t>
  </si>
  <si>
    <t>8 Consumers</t>
  </si>
  <si>
    <t>9 Consumers</t>
  </si>
  <si>
    <t>10 Consumers</t>
  </si>
  <si>
    <t>11 Consumers</t>
  </si>
  <si>
    <t>12 Consumers</t>
  </si>
  <si>
    <t>Non(Agency)</t>
  </si>
  <si>
    <t>Provider Name</t>
  </si>
  <si>
    <t>Units</t>
  </si>
  <si>
    <t>Total Cost</t>
  </si>
  <si>
    <t>2:1</t>
  </si>
  <si>
    <t>2:2</t>
  </si>
  <si>
    <t>2:3</t>
  </si>
  <si>
    <t>2:4</t>
  </si>
  <si>
    <t>2:5</t>
  </si>
  <si>
    <t>2:6</t>
  </si>
  <si>
    <t>3:1</t>
  </si>
  <si>
    <t>3:2</t>
  </si>
  <si>
    <t>3:3</t>
  </si>
  <si>
    <t>3:4</t>
  </si>
  <si>
    <t>3:5</t>
  </si>
  <si>
    <t>3:6</t>
  </si>
  <si>
    <t>2:7</t>
  </si>
  <si>
    <t>2:8</t>
  </si>
  <si>
    <t>3:7</t>
  </si>
  <si>
    <t>3:8</t>
  </si>
  <si>
    <t>Ratio</t>
  </si>
  <si>
    <t>Freq</t>
  </si>
  <si>
    <t>Eff Rate</t>
  </si>
  <si>
    <t>Units/FY1</t>
  </si>
  <si>
    <t>Cost/FY1</t>
  </si>
  <si>
    <t>Cost/FY2</t>
  </si>
  <si>
    <t>Units/FY2</t>
  </si>
  <si>
    <t>Total Units</t>
  </si>
  <si>
    <t>Day</t>
  </si>
  <si>
    <t>Week</t>
  </si>
  <si>
    <t>Month</t>
  </si>
  <si>
    <t>Individual Name</t>
  </si>
  <si>
    <t xml:space="preserve"> </t>
  </si>
  <si>
    <t>Bottom</t>
  </si>
  <si>
    <t>Top</t>
  </si>
  <si>
    <t>Provider Type</t>
  </si>
  <si>
    <t>Non-Agency</t>
  </si>
  <si>
    <t>County CODB</t>
  </si>
  <si>
    <t xml:space="preserve">    Medical Assistance rate modification needed?</t>
  </si>
  <si>
    <t xml:space="preserve">    Behavior Support rate modification needed?</t>
  </si>
  <si>
    <t>YES</t>
  </si>
  <si>
    <t>NO</t>
  </si>
  <si>
    <t>ISP Span</t>
  </si>
  <si>
    <t>FY1</t>
  </si>
  <si>
    <t>FY2</t>
  </si>
  <si>
    <t>Begin</t>
  </si>
  <si>
    <t>End</t>
  </si>
  <si>
    <t>County</t>
  </si>
  <si>
    <t>Athens</t>
  </si>
  <si>
    <t>Lawrence</t>
  </si>
  <si>
    <t>Adams</t>
  </si>
  <si>
    <t>Brown</t>
  </si>
  <si>
    <t>Fayette</t>
  </si>
  <si>
    <t>Gallia</t>
  </si>
  <si>
    <t>Highland</t>
  </si>
  <si>
    <t>Jackson</t>
  </si>
  <si>
    <t>Meigs</t>
  </si>
  <si>
    <t>Pickaway</t>
  </si>
  <si>
    <t>Pike</t>
  </si>
  <si>
    <t>Ross</t>
  </si>
  <si>
    <t>Scioto</t>
  </si>
  <si>
    <t>Vinton</t>
  </si>
  <si>
    <t>Funding Range</t>
  </si>
  <si>
    <t>U N I T   R A T E S - HPC</t>
  </si>
  <si>
    <t>U N I T   R A T E S - OSOC</t>
  </si>
  <si>
    <t>APC - FPC - EPC</t>
  </si>
  <si>
    <t>AMW - FMW - EMW</t>
  </si>
  <si>
    <t>3:9</t>
  </si>
  <si>
    <t>3:10</t>
  </si>
  <si>
    <t>3:11</t>
  </si>
  <si>
    <t>3:12</t>
  </si>
  <si>
    <t>HPC - Routine</t>
  </si>
  <si>
    <t>06/30/2008</t>
  </si>
  <si>
    <t>07/01/2008</t>
  </si>
  <si>
    <t>06/30/2009</t>
  </si>
  <si>
    <t>07/01/2009</t>
  </si>
  <si>
    <t>Span begin</t>
  </si>
  <si>
    <t>Span end</t>
  </si>
  <si>
    <t>FY end</t>
  </si>
  <si>
    <t>FY begin</t>
  </si>
  <si>
    <t>06/30/2010</t>
  </si>
  <si>
    <t>06/30/2011</t>
  </si>
  <si>
    <t>07/01/2010</t>
  </si>
  <si>
    <t>07/01/2011</t>
  </si>
  <si>
    <t>AOC - FOC - EOC</t>
  </si>
  <si>
    <t>ATN - FTN - ETN</t>
  </si>
  <si>
    <t>A22 - F22 - E22</t>
  </si>
  <si>
    <t>A44 - F44 - E44</t>
  </si>
  <si>
    <t>1 staff</t>
  </si>
  <si>
    <t>2 staff</t>
  </si>
  <si>
    <t>3 staff</t>
  </si>
  <si>
    <t>1 individual</t>
  </si>
  <si>
    <t>2-3 individuals</t>
  </si>
  <si>
    <t>4 or more individuals</t>
  </si>
  <si>
    <t>HPC - On-Site/On-Call</t>
  </si>
  <si>
    <t>1:4 or more</t>
  </si>
  <si>
    <t>Unit Rates - Supported Emp.</t>
  </si>
  <si>
    <t>Date Calculations:</t>
  </si>
  <si>
    <t xml:space="preserve">       This individual is</t>
  </si>
  <si>
    <t>their funding range by</t>
  </si>
  <si>
    <t>4 or more</t>
  </si>
  <si>
    <t>Homemaker Personal Care Routine Rates</t>
  </si>
  <si>
    <t>Homemaker On-Site/On-Call Rates</t>
  </si>
  <si>
    <t>Supported Employment Rates</t>
  </si>
  <si>
    <t>Transportation</t>
  </si>
  <si>
    <t>County CODB Categories:</t>
  </si>
  <si>
    <t>Select "Ctrl + R" to reset Worksheet…..</t>
  </si>
  <si>
    <t/>
  </si>
  <si>
    <t>Span Begin</t>
  </si>
  <si>
    <t>Span End</t>
  </si>
  <si>
    <t>span</t>
  </si>
  <si>
    <t>Line 25</t>
  </si>
  <si>
    <t>Line 26</t>
  </si>
  <si>
    <t>Line 27</t>
  </si>
  <si>
    <t>Line 28</t>
  </si>
  <si>
    <t>Line 29</t>
  </si>
  <si>
    <t>Line 30</t>
  </si>
  <si>
    <t>Total Days</t>
  </si>
  <si>
    <t>Days FY1</t>
  </si>
  <si>
    <t>Days FY2</t>
  </si>
  <si>
    <t>Total Weeks</t>
  </si>
  <si>
    <t>Weeks FY1</t>
  </si>
  <si>
    <t>Weeks FY2</t>
  </si>
  <si>
    <t>Months FY2</t>
  </si>
  <si>
    <t>Months FY1</t>
  </si>
  <si>
    <t>Total Months</t>
  </si>
  <si>
    <t>FY1 Span</t>
  </si>
  <si>
    <t>FY2 Span</t>
  </si>
  <si>
    <t>Line 31</t>
  </si>
  <si>
    <t>leap year</t>
  </si>
  <si>
    <t>calculator</t>
  </si>
  <si>
    <t>Span</t>
  </si>
  <si>
    <t>Line 34</t>
  </si>
  <si>
    <t>Line 35</t>
  </si>
  <si>
    <t>Line 38</t>
  </si>
  <si>
    <t>Line 46</t>
  </si>
  <si>
    <t>Line 47</t>
  </si>
  <si>
    <t>Line 48</t>
  </si>
  <si>
    <t>Line 60</t>
  </si>
  <si>
    <t>Line 67</t>
  </si>
  <si>
    <t>Right click, then "Insert Date" for Calendar where date input is required.…</t>
  </si>
  <si>
    <t>Begin Date</t>
  </si>
  <si>
    <t>End Date</t>
  </si>
  <si>
    <t>Enter information in Shaded cells only  !!!</t>
  </si>
  <si>
    <t>Line 24</t>
  </si>
  <si>
    <t>Line 33</t>
  </si>
  <si>
    <t>Line 50</t>
  </si>
  <si>
    <t>Line 66</t>
  </si>
  <si>
    <t>Line 39</t>
  </si>
  <si>
    <t>Line 49</t>
  </si>
  <si>
    <t>Line 56</t>
  </si>
  <si>
    <t>Line 57</t>
  </si>
  <si>
    <t>Line 58</t>
  </si>
  <si>
    <t>Line 84</t>
  </si>
  <si>
    <t>Line 85</t>
  </si>
  <si>
    <t>Line 86</t>
  </si>
  <si>
    <t>Line 87</t>
  </si>
  <si>
    <t>Line 88</t>
  </si>
  <si>
    <t>Line 89</t>
  </si>
  <si>
    <t>Line 90</t>
  </si>
  <si>
    <t>Line 91</t>
  </si>
  <si>
    <t>Line 37</t>
  </si>
  <si>
    <t>Line 40</t>
  </si>
  <si>
    <t>Line 32</t>
  </si>
  <si>
    <t>Line 59</t>
  </si>
  <si>
    <t>Line 61</t>
  </si>
  <si>
    <t>Line 62</t>
  </si>
  <si>
    <t>Line 63</t>
  </si>
  <si>
    <t>Line 64</t>
  </si>
  <si>
    <t>Line 65</t>
  </si>
  <si>
    <t xml:space="preserve">     Total ODDP Funding Costs are</t>
  </si>
  <si>
    <t xml:space="preserve">             Today is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</si>
</sst>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mmmm\ d\,\ yyyy"/>
    <numFmt numFmtId="170" formatCode="0.00_);[Red]\(0.00\)"/>
    <numFmt numFmtId="171" formatCode="_(* #,##0.0_);_(* \(#,##0.0\);_(* &quot;-&quot;??_);_(@_)"/>
    <numFmt numFmtId="172" formatCode="&quot;A&quot;;&quot;A&quot;;&quot;I&quot;"/>
    <numFmt numFmtId="173" formatCode="00000"/>
    <numFmt numFmtId="174" formatCode="mmmm\-yy"/>
    <numFmt numFmtId="175" formatCode="mm/dd/yy"/>
    <numFmt numFmtId="176" formatCode="_(&quot;$&quot;* #,##0.000_);_(&quot;$&quot;* \(#,##0.000\);_(&quot;$&quot;* &quot;-&quot;???_);_(@_)"/>
    <numFmt numFmtId="177" formatCode="&quot;$&quot;#,##0.00"/>
    <numFmt numFmtId="178" formatCode="0.000"/>
    <numFmt numFmtId="179" formatCode="0.00000"/>
    <numFmt numFmtId="180" formatCode="[$-409]mmmm\ d\,\ yyyy;@"/>
    <numFmt numFmtId="181" formatCode="#,##0.0000"/>
    <numFmt numFmtId="182" formatCode="[$-F800]dddd\,\ mmmm\ dd\,\ yyyy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6"/>
      <name val="Hurry Up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20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49" fontId="0" fillId="0" borderId="0" xfId="0" applyNumberFormat="1" applyAlignment="1" quotePrefix="1">
      <alignment/>
    </xf>
    <xf numFmtId="0" fontId="6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9" fontId="0" fillId="0" borderId="0" xfId="0" applyNumberFormat="1" applyAlignment="1">
      <alignment/>
    </xf>
    <xf numFmtId="177" fontId="3" fillId="2" borderId="0" xfId="0" applyNumberFormat="1" applyFont="1" applyFill="1" applyAlignment="1">
      <alignment horizontal="left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1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3" borderId="1" xfId="0" applyNumberFormat="1" applyFill="1" applyBorder="1" applyAlignment="1" quotePrefix="1">
      <alignment horizontal="center"/>
    </xf>
    <xf numFmtId="0" fontId="0" fillId="3" borderId="0" xfId="0" applyFill="1" applyBorder="1" applyAlignment="1" quotePrefix="1">
      <alignment horizontal="center"/>
    </xf>
    <xf numFmtId="20" fontId="0" fillId="3" borderId="0" xfId="0" applyNumberFormat="1" applyFill="1" applyBorder="1" applyAlignment="1" quotePrefix="1">
      <alignment horizontal="center"/>
    </xf>
    <xf numFmtId="44" fontId="0" fillId="0" borderId="0" xfId="17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76" fontId="0" fillId="0" borderId="0" xfId="17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2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6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right"/>
    </xf>
    <xf numFmtId="44" fontId="0" fillId="0" borderId="3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Continuous"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80" fontId="13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5" fillId="4" borderId="12" xfId="0" applyFont="1" applyFill="1" applyBorder="1" applyAlignment="1">
      <alignment horizontal="centerContinuous" vertical="center"/>
    </xf>
    <xf numFmtId="0" fontId="0" fillId="4" borderId="12" xfId="0" applyFill="1" applyBorder="1" applyAlignment="1">
      <alignment horizontal="centerContinuous" vertical="center"/>
    </xf>
    <xf numFmtId="0" fontId="15" fillId="4" borderId="11" xfId="0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3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16</xdr:col>
      <xdr:colOff>238125</xdr:colOff>
      <xdr:row>24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28575" y="47625"/>
          <a:ext cx="9963150" cy="611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This sheet is used to make comments regarding worksheet calculations.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 worksheet last modified on 4/4/2006……Mike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</xdr:col>
      <xdr:colOff>523875</xdr:colOff>
      <xdr:row>23</xdr:row>
      <xdr:rowOff>104775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133475" y="580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paw\Desktop\2020AllCountiesallratiosv6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Calculation"/>
      <sheetName val="Code Table"/>
      <sheetName val="5123;2-9-06"/>
      <sheetName val="Calender Counts of day"/>
    </sheetNames>
    <sheetDataSet>
      <sheetData sheetId="2">
        <row r="249">
          <cell r="V249">
            <v>0</v>
          </cell>
          <cell r="W249">
            <v>0</v>
          </cell>
          <cell r="X249">
            <v>0</v>
          </cell>
          <cell r="Y249">
            <v>5000</v>
          </cell>
        </row>
        <row r="250">
          <cell r="V250">
            <v>1</v>
          </cell>
          <cell r="W250">
            <v>5001.000069999999</v>
          </cell>
          <cell r="X250">
            <v>1</v>
          </cell>
          <cell r="Y250">
            <v>19591.00007</v>
          </cell>
        </row>
        <row r="251">
          <cell r="V251">
            <v>2</v>
          </cell>
          <cell r="W251">
            <v>19592.00007</v>
          </cell>
          <cell r="X251">
            <v>2</v>
          </cell>
          <cell r="Y251">
            <v>34107.00007000001</v>
          </cell>
        </row>
        <row r="252">
          <cell r="V252">
            <v>3</v>
          </cell>
          <cell r="W252">
            <v>34108.00007000001</v>
          </cell>
          <cell r="X252">
            <v>3</v>
          </cell>
          <cell r="Y252">
            <v>48623.00007000001</v>
          </cell>
        </row>
        <row r="253">
          <cell r="V253">
            <v>4</v>
          </cell>
          <cell r="W253">
            <v>48624.00007000001</v>
          </cell>
          <cell r="X253">
            <v>4</v>
          </cell>
          <cell r="Y253">
            <v>63139.00007000001</v>
          </cell>
        </row>
        <row r="254">
          <cell r="V254">
            <v>5</v>
          </cell>
          <cell r="W254">
            <v>63140.00007000001</v>
          </cell>
          <cell r="X254">
            <v>5</v>
          </cell>
          <cell r="Y254">
            <v>77655.00007000001</v>
          </cell>
        </row>
        <row r="255">
          <cell r="V255">
            <v>6</v>
          </cell>
          <cell r="W255">
            <v>77656.00007000001</v>
          </cell>
          <cell r="X255">
            <v>6</v>
          </cell>
          <cell r="Y255">
            <v>92171.00007000001</v>
          </cell>
        </row>
        <row r="256">
          <cell r="V256">
            <v>7</v>
          </cell>
          <cell r="W256">
            <v>92172.00007000001</v>
          </cell>
          <cell r="X256">
            <v>7</v>
          </cell>
          <cell r="Y256">
            <v>118387.00007000001</v>
          </cell>
        </row>
        <row r="257">
          <cell r="V257">
            <v>8</v>
          </cell>
          <cell r="W257">
            <v>118388.00007000001</v>
          </cell>
          <cell r="X257">
            <v>8</v>
          </cell>
          <cell r="Y257">
            <v>144604.00006999998</v>
          </cell>
        </row>
        <row r="258">
          <cell r="V258">
            <v>9</v>
          </cell>
          <cell r="W258">
            <v>144605.00006999998</v>
          </cell>
          <cell r="X258">
            <v>9</v>
          </cell>
          <cell r="Y258">
            <v>500000.00007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184"/>
  <sheetViews>
    <sheetView showGridLines="0" tabSelected="1" zoomScale="80" zoomScaleNormal="80" workbookViewId="0" topLeftCell="A1">
      <selection activeCell="B37" sqref="B37"/>
    </sheetView>
  </sheetViews>
  <sheetFormatPr defaultColWidth="9.140625" defaultRowHeight="12.75"/>
  <cols>
    <col min="1" max="1" width="23.140625" style="0" customWidth="1"/>
    <col min="2" max="2" width="12.7109375" style="0" customWidth="1"/>
    <col min="3" max="3" width="18.28125" style="0" customWidth="1"/>
    <col min="4" max="4" width="12.7109375" style="0" customWidth="1"/>
    <col min="5" max="5" width="13.28125" style="0" customWidth="1"/>
    <col min="6" max="6" width="12.7109375" style="0" customWidth="1"/>
    <col min="7" max="7" width="11.421875" style="0" customWidth="1"/>
    <col min="8" max="8" width="10.8515625" style="0" customWidth="1"/>
    <col min="9" max="9" width="11.28125" style="0" customWidth="1"/>
    <col min="10" max="10" width="12.7109375" style="0" customWidth="1"/>
    <col min="11" max="11" width="12.00390625" style="0" customWidth="1"/>
    <col min="12" max="12" width="12.7109375" style="0" customWidth="1"/>
    <col min="13" max="13" width="13.7109375" style="0" customWidth="1"/>
    <col min="14" max="14" width="14.140625" style="0" customWidth="1"/>
    <col min="15" max="15" width="10.421875" style="0" customWidth="1"/>
    <col min="16" max="16" width="12.28125" style="0" customWidth="1"/>
    <col min="17" max="17" width="10.7109375" style="0" customWidth="1"/>
    <col min="18" max="25" width="11.7109375" style="0" customWidth="1"/>
    <col min="26" max="26" width="10.8515625" style="0" customWidth="1"/>
    <col min="27" max="27" width="11.00390625" style="0" customWidth="1"/>
    <col min="28" max="28" width="10.28125" style="0" customWidth="1"/>
    <col min="29" max="29" width="9.28125" style="0" bestFit="1" customWidth="1"/>
    <col min="30" max="30" width="9.421875" style="0" bestFit="1" customWidth="1"/>
    <col min="31" max="36" width="11.7109375" style="0" customWidth="1"/>
  </cols>
  <sheetData>
    <row r="1" ht="12.75">
      <c r="A1" s="63" t="s">
        <v>136</v>
      </c>
    </row>
    <row r="2" ht="12.75">
      <c r="A2" s="63" t="s">
        <v>170</v>
      </c>
    </row>
    <row r="3" ht="12.75">
      <c r="A3" s="63"/>
    </row>
    <row r="4" spans="1:13" ht="26.25" customHeight="1">
      <c r="A4" s="72" t="s">
        <v>77</v>
      </c>
      <c r="B4" s="116"/>
      <c r="D4" s="117" t="s">
        <v>173</v>
      </c>
      <c r="E4" s="118"/>
      <c r="F4" s="118"/>
      <c r="G4" s="118"/>
      <c r="H4" s="119"/>
      <c r="I4" s="120"/>
      <c r="K4" s="71" t="s">
        <v>201</v>
      </c>
      <c r="L4" s="74">
        <f ca="1">TODAY()</f>
        <v>39297</v>
      </c>
      <c r="M4" s="75"/>
    </row>
    <row r="5" spans="1:37" ht="4.5" customHeight="1">
      <c r="A5" s="72"/>
      <c r="D5" s="12"/>
      <c r="AK5" s="4"/>
    </row>
    <row r="6" spans="1:6" ht="18" customHeight="1">
      <c r="A6" s="72" t="s">
        <v>61</v>
      </c>
      <c r="B6" s="121"/>
      <c r="C6" s="122"/>
      <c r="D6" s="122" t="s">
        <v>62</v>
      </c>
      <c r="E6" s="122"/>
      <c r="F6" s="123"/>
    </row>
    <row r="7" ht="4.5" customHeight="1">
      <c r="A7" s="72"/>
    </row>
    <row r="8" spans="1:6" ht="18" customHeight="1">
      <c r="A8" s="72" t="s">
        <v>31</v>
      </c>
      <c r="B8" s="121"/>
      <c r="C8" s="122"/>
      <c r="D8" s="122"/>
      <c r="E8" s="122"/>
      <c r="F8" s="123"/>
    </row>
    <row r="9" spans="1:11" ht="4.5" customHeight="1">
      <c r="A9" s="72"/>
      <c r="K9" s="13"/>
    </row>
    <row r="10" spans="1:11" ht="18" customHeight="1">
      <c r="A10" s="72" t="s">
        <v>65</v>
      </c>
      <c r="B10" s="124"/>
      <c r="D10" s="125"/>
      <c r="E10" s="7" t="s">
        <v>68</v>
      </c>
      <c r="F10" s="9"/>
      <c r="G10" s="9"/>
      <c r="K10" s="13"/>
    </row>
    <row r="11" spans="1:37" ht="4.5" customHeight="1">
      <c r="A11" s="72"/>
      <c r="K11" s="22"/>
      <c r="AK11" s="7"/>
    </row>
    <row r="12" spans="1:37" ht="18" customHeight="1">
      <c r="A12" s="72" t="s">
        <v>67</v>
      </c>
      <c r="B12" s="81" t="e">
        <f>VLOOKUP(B4,H87:I100,2)</f>
        <v>#N/A</v>
      </c>
      <c r="D12" s="125"/>
      <c r="E12" s="7" t="s">
        <v>69</v>
      </c>
      <c r="K12" s="23"/>
      <c r="AK12" s="1"/>
    </row>
    <row r="13" spans="1:11" ht="8.25" customHeight="1">
      <c r="A13" s="73"/>
      <c r="K13" s="19"/>
    </row>
    <row r="14" spans="1:4" ht="12.75">
      <c r="A14" s="73"/>
      <c r="C14" s="14" t="s">
        <v>63</v>
      </c>
      <c r="D14" s="14" t="s">
        <v>64</v>
      </c>
    </row>
    <row r="15" spans="1:11" ht="18" customHeight="1">
      <c r="A15" s="72" t="s">
        <v>92</v>
      </c>
      <c r="B15" s="125"/>
      <c r="C15" s="82" t="e">
        <f>IF(B12=1,VLOOKUP(B15,A95:C103,2),(IF(B12=2,VLOOKUP(B15,A105:C113,2),(IF(B12=3,VLOOKUP(B15,A115:C123,2),VLOOKUP(B15,A125:C133,2))))))</f>
        <v>#N/A</v>
      </c>
      <c r="D15" s="83" t="e">
        <f>IF(B12=1,VLOOKUP(B15,A95:C103,3),(IF(B12=2,VLOOKUP(B15,A105:C113,3),(IF(B12=3,VLOOKUP(B15,A115:C123,3),VLOOKUP(B15,A125:C133,3))))))</f>
        <v>#N/A</v>
      </c>
      <c r="F15" s="17" t="s">
        <v>128</v>
      </c>
      <c r="G15" s="17"/>
      <c r="H15" s="18" t="e">
        <f>IF(N71&gt;D15,"ABOVE",(IF(N71&lt;C15,"BELOW","WITHIN")))</f>
        <v>#N/A</v>
      </c>
      <c r="I15" s="17" t="s">
        <v>129</v>
      </c>
      <c r="J15" s="17"/>
      <c r="K15" s="26" t="e">
        <f>IF((N71&lt;C15),(C15-N71),IF((N71&gt;D15),(N71-D15),""))</f>
        <v>#N/A</v>
      </c>
    </row>
    <row r="16" spans="1:37" ht="6.75" customHeight="1">
      <c r="A16" s="72"/>
      <c r="AK16" s="7"/>
    </row>
    <row r="17" spans="1:37" ht="13.5" customHeight="1">
      <c r="A17" s="73"/>
      <c r="B17" s="8" t="s">
        <v>171</v>
      </c>
      <c r="C17" s="8" t="s">
        <v>172</v>
      </c>
      <c r="E17" s="69" t="s">
        <v>75</v>
      </c>
      <c r="F17" s="69" t="s">
        <v>76</v>
      </c>
      <c r="G17" s="8"/>
      <c r="AK17" s="1"/>
    </row>
    <row r="18" spans="1:7" ht="18" customHeight="1">
      <c r="A18" s="72" t="s">
        <v>72</v>
      </c>
      <c r="B18" s="126"/>
      <c r="C18" s="84" t="e">
        <f>+M90</f>
        <v>#VALUE!</v>
      </c>
      <c r="D18" s="64" t="s">
        <v>73</v>
      </c>
      <c r="E18" s="85">
        <f>+B18</f>
        <v>0</v>
      </c>
      <c r="F18" s="86" t="e">
        <f>+P89</f>
        <v>#VALUE!</v>
      </c>
      <c r="G18" s="21"/>
    </row>
    <row r="19" spans="3:7" ht="18" customHeight="1">
      <c r="C19" s="67"/>
      <c r="D19" s="64" t="s">
        <v>74</v>
      </c>
      <c r="E19" s="86" t="e">
        <f>+Q89</f>
        <v>#VALUE!</v>
      </c>
      <c r="F19" s="86" t="e">
        <f>+M90</f>
        <v>#VALUE!</v>
      </c>
      <c r="G19" s="21"/>
    </row>
    <row r="20" spans="3:7" ht="12.75">
      <c r="C20" s="67"/>
      <c r="D20" s="64"/>
      <c r="E20" s="70"/>
      <c r="F20" s="70"/>
      <c r="G20" s="21"/>
    </row>
    <row r="21" ht="12.75">
      <c r="C21" s="24"/>
    </row>
    <row r="22" spans="1:17" ht="15.75">
      <c r="A22" s="87" t="s">
        <v>101</v>
      </c>
      <c r="B22" s="88" t="s">
        <v>50</v>
      </c>
      <c r="C22" s="88" t="s">
        <v>32</v>
      </c>
      <c r="D22" s="88" t="s">
        <v>51</v>
      </c>
      <c r="E22" s="88" t="s">
        <v>106</v>
      </c>
      <c r="F22" s="88" t="s">
        <v>107</v>
      </c>
      <c r="G22" s="88"/>
      <c r="H22" s="89" t="s">
        <v>52</v>
      </c>
      <c r="I22" s="89" t="s">
        <v>53</v>
      </c>
      <c r="J22" s="89" t="s">
        <v>54</v>
      </c>
      <c r="K22" s="89" t="s">
        <v>56</v>
      </c>
      <c r="L22" s="89" t="s">
        <v>55</v>
      </c>
      <c r="M22" s="89" t="s">
        <v>57</v>
      </c>
      <c r="N22" s="90" t="s">
        <v>33</v>
      </c>
      <c r="O22" s="76"/>
      <c r="P22" s="80" t="s">
        <v>62</v>
      </c>
      <c r="Q22" s="77"/>
    </row>
    <row r="23" spans="1:14" ht="15.75">
      <c r="A23" s="91" t="s">
        <v>118</v>
      </c>
      <c r="B23" s="92"/>
      <c r="C23" s="92"/>
      <c r="D23" s="92"/>
      <c r="E23" s="93"/>
      <c r="F23" s="93"/>
      <c r="G23" s="93"/>
      <c r="H23" s="92"/>
      <c r="I23" s="92"/>
      <c r="J23" s="92"/>
      <c r="K23" s="92"/>
      <c r="L23" s="92"/>
      <c r="M23" s="92"/>
      <c r="N23" s="94"/>
    </row>
    <row r="24" spans="1:16" ht="18" customHeight="1">
      <c r="A24" s="95" t="s">
        <v>95</v>
      </c>
      <c r="B24" s="127" t="s">
        <v>8</v>
      </c>
      <c r="C24" s="128"/>
      <c r="D24" s="128"/>
      <c r="E24" s="127"/>
      <c r="F24" s="127"/>
      <c r="G24" s="96">
        <f aca="true" t="shared" si="0" ref="G24:G35">IF(AND($E24="",$F24=""),"",IF($E24="","date error",IF($M107&lt;$L107,"date error",IF(AND($L107&gt;=$L$90,$M107&lt;=$M$90),"","date error"))))</f>
      </c>
      <c r="H24" s="97" t="e">
        <f aca="true" t="shared" si="1" ref="H24:H31">VLOOKUP(B24,$H$111:$I$114,2)</f>
        <v>#N/A</v>
      </c>
      <c r="I24" s="98" t="str">
        <f aca="true" t="shared" si="2" ref="I24:I35">IF($G24="date error","0",IF($D24="Day",$C24*$N107,IF($D24="Week",$C24*$Q107,IF($D24="Month",$C24*$T107,IF($D24="Span",$C24*$W107,"0")))))</f>
        <v>0</v>
      </c>
      <c r="J24" s="99" t="e">
        <f aca="true" t="shared" si="3" ref="J24:J31">+H24*I24</f>
        <v>#N/A</v>
      </c>
      <c r="K24" s="98" t="str">
        <f aca="true" t="shared" si="4" ref="K24:K35">IF($G24="date error","0",IF($D24="Day",$C24*$O107,IF($D24="Week",$C24*$R107,IF($D24="Month",$C24*$U107,IF($D24="Span",$C24*$X107,"0")))))</f>
        <v>0</v>
      </c>
      <c r="L24" s="99" t="e">
        <f aca="true" t="shared" si="5" ref="L24:L31">+K24*H24</f>
        <v>#N/A</v>
      </c>
      <c r="M24" s="100">
        <f aca="true" t="shared" si="6" ref="M24:N31">+I24+K24</f>
        <v>0</v>
      </c>
      <c r="N24" s="101" t="e">
        <f t="shared" si="6"/>
        <v>#N/A</v>
      </c>
      <c r="O24" s="78"/>
      <c r="P24" s="28"/>
    </row>
    <row r="25" spans="1:16" ht="18" customHeight="1">
      <c r="A25" s="95" t="s">
        <v>95</v>
      </c>
      <c r="B25" s="127" t="s">
        <v>8</v>
      </c>
      <c r="C25" s="128"/>
      <c r="D25" s="128"/>
      <c r="E25" s="127"/>
      <c r="F25" s="127"/>
      <c r="G25" s="96">
        <f t="shared" si="0"/>
      </c>
      <c r="H25" s="97" t="e">
        <f t="shared" si="1"/>
        <v>#N/A</v>
      </c>
      <c r="I25" s="98" t="str">
        <f t="shared" si="2"/>
        <v>0</v>
      </c>
      <c r="J25" s="99" t="e">
        <f t="shared" si="3"/>
        <v>#N/A</v>
      </c>
      <c r="K25" s="98" t="str">
        <f t="shared" si="4"/>
        <v>0</v>
      </c>
      <c r="L25" s="99" t="e">
        <f t="shared" si="5"/>
        <v>#N/A</v>
      </c>
      <c r="M25" s="100">
        <f t="shared" si="6"/>
        <v>0</v>
      </c>
      <c r="N25" s="101" t="e">
        <f t="shared" si="6"/>
        <v>#N/A</v>
      </c>
      <c r="O25" s="28"/>
      <c r="P25" s="28"/>
    </row>
    <row r="26" spans="1:16" ht="18" customHeight="1">
      <c r="A26" s="95" t="s">
        <v>95</v>
      </c>
      <c r="B26" s="127" t="s">
        <v>8</v>
      </c>
      <c r="C26" s="128"/>
      <c r="D26" s="128"/>
      <c r="E26" s="127"/>
      <c r="F26" s="127"/>
      <c r="G26" s="96">
        <f t="shared" si="0"/>
      </c>
      <c r="H26" s="97" t="e">
        <f t="shared" si="1"/>
        <v>#N/A</v>
      </c>
      <c r="I26" s="98" t="str">
        <f t="shared" si="2"/>
        <v>0</v>
      </c>
      <c r="J26" s="99" t="e">
        <f t="shared" si="3"/>
        <v>#N/A</v>
      </c>
      <c r="K26" s="98" t="str">
        <f t="shared" si="4"/>
        <v>0</v>
      </c>
      <c r="L26" s="99" t="e">
        <f t="shared" si="5"/>
        <v>#N/A</v>
      </c>
      <c r="M26" s="100">
        <f t="shared" si="6"/>
        <v>0</v>
      </c>
      <c r="N26" s="101" t="e">
        <f t="shared" si="6"/>
        <v>#N/A</v>
      </c>
      <c r="O26" s="28"/>
      <c r="P26" s="28"/>
    </row>
    <row r="27" spans="1:16" ht="18" customHeight="1">
      <c r="A27" s="95" t="s">
        <v>95</v>
      </c>
      <c r="B27" s="127" t="s">
        <v>8</v>
      </c>
      <c r="C27" s="129"/>
      <c r="D27" s="128"/>
      <c r="E27" s="127"/>
      <c r="F27" s="127"/>
      <c r="G27" s="96">
        <f t="shared" si="0"/>
      </c>
      <c r="H27" s="97" t="e">
        <f t="shared" si="1"/>
        <v>#N/A</v>
      </c>
      <c r="I27" s="98" t="str">
        <f t="shared" si="2"/>
        <v>0</v>
      </c>
      <c r="J27" s="99" t="e">
        <f t="shared" si="3"/>
        <v>#N/A</v>
      </c>
      <c r="K27" s="98" t="str">
        <f t="shared" si="4"/>
        <v>0</v>
      </c>
      <c r="L27" s="99" t="e">
        <f t="shared" si="5"/>
        <v>#N/A</v>
      </c>
      <c r="M27" s="100">
        <f t="shared" si="6"/>
        <v>0</v>
      </c>
      <c r="N27" s="101" t="e">
        <f t="shared" si="6"/>
        <v>#N/A</v>
      </c>
      <c r="O27" s="28"/>
      <c r="P27" s="28"/>
    </row>
    <row r="28" spans="1:16" ht="18" customHeight="1">
      <c r="A28" s="95" t="s">
        <v>95</v>
      </c>
      <c r="B28" s="127" t="s">
        <v>8</v>
      </c>
      <c r="C28" s="128"/>
      <c r="D28" s="128"/>
      <c r="E28" s="127"/>
      <c r="F28" s="127"/>
      <c r="G28" s="96">
        <f t="shared" si="0"/>
      </c>
      <c r="H28" s="97" t="e">
        <f t="shared" si="1"/>
        <v>#N/A</v>
      </c>
      <c r="I28" s="98" t="str">
        <f t="shared" si="2"/>
        <v>0</v>
      </c>
      <c r="J28" s="99" t="e">
        <f t="shared" si="3"/>
        <v>#N/A</v>
      </c>
      <c r="K28" s="98" t="str">
        <f t="shared" si="4"/>
        <v>0</v>
      </c>
      <c r="L28" s="99" t="e">
        <f t="shared" si="5"/>
        <v>#N/A</v>
      </c>
      <c r="M28" s="100">
        <f t="shared" si="6"/>
        <v>0</v>
      </c>
      <c r="N28" s="101" t="e">
        <f t="shared" si="6"/>
        <v>#N/A</v>
      </c>
      <c r="O28" s="28"/>
      <c r="P28" s="28"/>
    </row>
    <row r="29" spans="1:16" ht="18" customHeight="1">
      <c r="A29" s="95" t="s">
        <v>95</v>
      </c>
      <c r="B29" s="127" t="s">
        <v>8</v>
      </c>
      <c r="C29" s="128"/>
      <c r="D29" s="128"/>
      <c r="E29" s="127"/>
      <c r="F29" s="127"/>
      <c r="G29" s="96">
        <f t="shared" si="0"/>
      </c>
      <c r="H29" s="97" t="e">
        <f t="shared" si="1"/>
        <v>#N/A</v>
      </c>
      <c r="I29" s="98" t="str">
        <f t="shared" si="2"/>
        <v>0</v>
      </c>
      <c r="J29" s="99" t="e">
        <f t="shared" si="3"/>
        <v>#N/A</v>
      </c>
      <c r="K29" s="98" t="str">
        <f t="shared" si="4"/>
        <v>0</v>
      </c>
      <c r="L29" s="99" t="e">
        <f t="shared" si="5"/>
        <v>#N/A</v>
      </c>
      <c r="M29" s="100">
        <f t="shared" si="6"/>
        <v>0</v>
      </c>
      <c r="N29" s="101" t="e">
        <f aca="true" t="shared" si="7" ref="N29:N35">+J29+L29</f>
        <v>#N/A</v>
      </c>
      <c r="O29" s="28"/>
      <c r="P29" s="28"/>
    </row>
    <row r="30" spans="1:16" ht="18" customHeight="1">
      <c r="A30" s="95" t="s">
        <v>95</v>
      </c>
      <c r="B30" s="127" t="s">
        <v>8</v>
      </c>
      <c r="C30" s="128"/>
      <c r="D30" s="128"/>
      <c r="E30" s="127"/>
      <c r="F30" s="127"/>
      <c r="G30" s="96">
        <f t="shared" si="0"/>
      </c>
      <c r="H30" s="97" t="e">
        <f t="shared" si="1"/>
        <v>#N/A</v>
      </c>
      <c r="I30" s="98" t="str">
        <f t="shared" si="2"/>
        <v>0</v>
      </c>
      <c r="J30" s="99" t="e">
        <f t="shared" si="3"/>
        <v>#N/A</v>
      </c>
      <c r="K30" s="98" t="str">
        <f t="shared" si="4"/>
        <v>0</v>
      </c>
      <c r="L30" s="99" t="e">
        <f t="shared" si="5"/>
        <v>#N/A</v>
      </c>
      <c r="M30" s="100">
        <f t="shared" si="6"/>
        <v>0</v>
      </c>
      <c r="N30" s="101" t="e">
        <f t="shared" si="7"/>
        <v>#N/A</v>
      </c>
      <c r="O30" s="28"/>
      <c r="P30" s="28"/>
    </row>
    <row r="31" spans="1:16" ht="18" customHeight="1">
      <c r="A31" s="95" t="s">
        <v>95</v>
      </c>
      <c r="B31" s="127" t="s">
        <v>8</v>
      </c>
      <c r="C31" s="128"/>
      <c r="D31" s="128"/>
      <c r="E31" s="127"/>
      <c r="F31" s="127"/>
      <c r="G31" s="96">
        <f t="shared" si="0"/>
      </c>
      <c r="H31" s="97" t="e">
        <f t="shared" si="1"/>
        <v>#N/A</v>
      </c>
      <c r="I31" s="98" t="str">
        <f t="shared" si="2"/>
        <v>0</v>
      </c>
      <c r="J31" s="99" t="e">
        <f t="shared" si="3"/>
        <v>#N/A</v>
      </c>
      <c r="K31" s="98" t="str">
        <f t="shared" si="4"/>
        <v>0</v>
      </c>
      <c r="L31" s="99" t="e">
        <f t="shared" si="5"/>
        <v>#N/A</v>
      </c>
      <c r="M31" s="100">
        <f t="shared" si="6"/>
        <v>0</v>
      </c>
      <c r="N31" s="101" t="e">
        <f t="shared" si="7"/>
        <v>#N/A</v>
      </c>
      <c r="O31" s="28"/>
      <c r="P31" s="28"/>
    </row>
    <row r="32" spans="1:16" ht="18" customHeight="1">
      <c r="A32" s="95" t="s">
        <v>95</v>
      </c>
      <c r="B32" s="127" t="s">
        <v>8</v>
      </c>
      <c r="C32" s="128"/>
      <c r="D32" s="128"/>
      <c r="E32" s="127"/>
      <c r="F32" s="127"/>
      <c r="G32" s="96">
        <f t="shared" si="0"/>
      </c>
      <c r="H32" s="97" t="e">
        <f>VLOOKUP(B32,$H$111:$I$114,2)</f>
        <v>#N/A</v>
      </c>
      <c r="I32" s="98" t="str">
        <f t="shared" si="2"/>
        <v>0</v>
      </c>
      <c r="J32" s="99" t="e">
        <f>+H32*I32</f>
        <v>#N/A</v>
      </c>
      <c r="K32" s="98" t="str">
        <f t="shared" si="4"/>
        <v>0</v>
      </c>
      <c r="L32" s="99" t="e">
        <f>+K32*H32</f>
        <v>#N/A</v>
      </c>
      <c r="M32" s="100">
        <f>+I32+K32</f>
        <v>0</v>
      </c>
      <c r="N32" s="101" t="e">
        <f t="shared" si="7"/>
        <v>#N/A</v>
      </c>
      <c r="O32" s="28"/>
      <c r="P32" s="28"/>
    </row>
    <row r="33" spans="1:16" ht="18" customHeight="1">
      <c r="A33" s="95" t="s">
        <v>95</v>
      </c>
      <c r="B33" s="127" t="s">
        <v>8</v>
      </c>
      <c r="C33" s="128"/>
      <c r="D33" s="128"/>
      <c r="E33" s="127"/>
      <c r="F33" s="127"/>
      <c r="G33" s="96">
        <f t="shared" si="0"/>
      </c>
      <c r="H33" s="97" t="e">
        <f>VLOOKUP(B33,$H$111:$I$114,2)</f>
        <v>#N/A</v>
      </c>
      <c r="I33" s="98" t="str">
        <f t="shared" si="2"/>
        <v>0</v>
      </c>
      <c r="J33" s="99" t="e">
        <f>+H33*I33</f>
        <v>#N/A</v>
      </c>
      <c r="K33" s="98" t="str">
        <f t="shared" si="4"/>
        <v>0</v>
      </c>
      <c r="L33" s="99" t="e">
        <f>+K33*H33</f>
        <v>#N/A</v>
      </c>
      <c r="M33" s="100">
        <f>+I33+K33</f>
        <v>0</v>
      </c>
      <c r="N33" s="101" t="e">
        <f t="shared" si="7"/>
        <v>#N/A</v>
      </c>
      <c r="O33" s="28"/>
      <c r="P33" s="28"/>
    </row>
    <row r="34" spans="1:16" ht="18" customHeight="1">
      <c r="A34" s="95" t="s">
        <v>95</v>
      </c>
      <c r="B34" s="127" t="s">
        <v>8</v>
      </c>
      <c r="C34" s="128"/>
      <c r="D34" s="128"/>
      <c r="E34" s="127"/>
      <c r="F34" s="127"/>
      <c r="G34" s="96">
        <f t="shared" si="0"/>
      </c>
      <c r="H34" s="97" t="e">
        <f>VLOOKUP(B34,$H$111:$I$114,2)</f>
        <v>#N/A</v>
      </c>
      <c r="I34" s="98" t="str">
        <f t="shared" si="2"/>
        <v>0</v>
      </c>
      <c r="J34" s="99" t="e">
        <f>+H34*I34</f>
        <v>#N/A</v>
      </c>
      <c r="K34" s="98" t="str">
        <f t="shared" si="4"/>
        <v>0</v>
      </c>
      <c r="L34" s="99" t="e">
        <f>+K34*H34</f>
        <v>#N/A</v>
      </c>
      <c r="M34" s="100">
        <f>+I34+K34</f>
        <v>0</v>
      </c>
      <c r="N34" s="101" t="e">
        <f t="shared" si="7"/>
        <v>#N/A</v>
      </c>
      <c r="O34" s="28"/>
      <c r="P34" s="28"/>
    </row>
    <row r="35" spans="1:16" ht="18" customHeight="1">
      <c r="A35" s="95" t="s">
        <v>95</v>
      </c>
      <c r="B35" s="127" t="s">
        <v>8</v>
      </c>
      <c r="C35" s="128"/>
      <c r="D35" s="128"/>
      <c r="E35" s="127"/>
      <c r="F35" s="127"/>
      <c r="G35" s="96">
        <f t="shared" si="0"/>
      </c>
      <c r="H35" s="97" t="e">
        <f>VLOOKUP(B35,$H$111:$I$114,2)</f>
        <v>#N/A</v>
      </c>
      <c r="I35" s="98" t="str">
        <f t="shared" si="2"/>
        <v>0</v>
      </c>
      <c r="J35" s="99" t="e">
        <f>+H35*I35</f>
        <v>#N/A</v>
      </c>
      <c r="K35" s="98" t="str">
        <f t="shared" si="4"/>
        <v>0</v>
      </c>
      <c r="L35" s="99" t="e">
        <f>+K35*H35</f>
        <v>#N/A</v>
      </c>
      <c r="M35" s="100">
        <f>+I35+K35</f>
        <v>0</v>
      </c>
      <c r="N35" s="101" t="e">
        <f t="shared" si="7"/>
        <v>#N/A</v>
      </c>
      <c r="O35" s="28"/>
      <c r="P35" s="28"/>
    </row>
    <row r="36" spans="1:16" ht="15.75">
      <c r="A36" s="91" t="s">
        <v>119</v>
      </c>
      <c r="B36" s="92"/>
      <c r="C36" s="92"/>
      <c r="D36" s="92"/>
      <c r="E36" s="93"/>
      <c r="F36" s="93"/>
      <c r="G36" s="96"/>
      <c r="H36" s="97"/>
      <c r="I36" s="98" t="s">
        <v>62</v>
      </c>
      <c r="J36" s="92"/>
      <c r="K36" s="98" t="s">
        <v>62</v>
      </c>
      <c r="L36" s="92"/>
      <c r="M36" s="100"/>
      <c r="N36" s="94"/>
      <c r="O36" s="28"/>
      <c r="P36" s="28"/>
    </row>
    <row r="37" spans="1:16" ht="18" customHeight="1">
      <c r="A37" s="95" t="s">
        <v>96</v>
      </c>
      <c r="B37" s="127" t="s">
        <v>34</v>
      </c>
      <c r="C37" s="128"/>
      <c r="D37" s="128"/>
      <c r="E37" s="127"/>
      <c r="F37" s="127"/>
      <c r="G37" s="96">
        <f>IF(AND($E37="",$F37=""),"",IF($E37="","date error",IF($M120&lt;$L120,"date error",IF(AND($L120&gt;=$L$90,$M120&lt;=$M$90),"","date error"))))</f>
      </c>
      <c r="H37" s="102" t="e">
        <f>VLOOKUP(B37,$H$121:$I$128,2)</f>
        <v>#N/A</v>
      </c>
      <c r="I37" s="98" t="str">
        <f>IF($G37="date error","0",IF($D37="Day",$C37*$N120,IF($D37="Week",$C37*$Q120,IF($D37="Month",$C37*$T120,IF($D37="Span",$C37*$W120,"0")))))</f>
        <v>0</v>
      </c>
      <c r="J37" s="99" t="e">
        <f>+H37*I37</f>
        <v>#N/A</v>
      </c>
      <c r="K37" s="98" t="str">
        <f>IF($G37="date error","0",IF($D37="Day",$C37*$O120,IF($D37="Week",$C37*$R120,IF($D37="Month",$C37*$U120,IF($D37="Span",$C37*$X120,"0")))))</f>
        <v>0</v>
      </c>
      <c r="L37" s="99" t="e">
        <f>+K37*H37</f>
        <v>#N/A</v>
      </c>
      <c r="M37" s="100">
        <f aca="true" t="shared" si="8" ref="M37:N39">+I37+K37</f>
        <v>0</v>
      </c>
      <c r="N37" s="101" t="e">
        <f t="shared" si="8"/>
        <v>#N/A</v>
      </c>
      <c r="O37" s="28"/>
      <c r="P37" s="28"/>
    </row>
    <row r="38" spans="1:16" ht="18" customHeight="1">
      <c r="A38" s="95" t="s">
        <v>96</v>
      </c>
      <c r="B38" s="127" t="s">
        <v>34</v>
      </c>
      <c r="C38" s="128"/>
      <c r="D38" s="128"/>
      <c r="E38" s="127"/>
      <c r="F38" s="127"/>
      <c r="G38" s="96">
        <f>IF(AND($E38="",$F38=""),"",IF($E38="","date error",IF($M121&lt;$L121,"date error",IF(AND($L121&gt;=$L$90,$M121&lt;=$M$90),"","date error"))))</f>
      </c>
      <c r="H38" s="102" t="e">
        <f>VLOOKUP(B38,$H$121:$I$128,2)</f>
        <v>#N/A</v>
      </c>
      <c r="I38" s="98" t="str">
        <f>IF($G38="date error","0",IF($D38="Day",$C38*$N121,IF($D38="Week",$C38*$Q121,IF($D38="Month",$C38*$T121,IF($D38="Span",$C38*$W121,"0")))))</f>
        <v>0</v>
      </c>
      <c r="J38" s="99" t="e">
        <f>+H38*I38</f>
        <v>#N/A</v>
      </c>
      <c r="K38" s="98" t="str">
        <f>IF($G38="date error","0",IF($D38="Day",$C38*$O121,IF($D38="Week",$C38*$R121,IF($D38="Month",$C38*$U121,IF($D38="Span",$C38*$X121,"0")))))</f>
        <v>0</v>
      </c>
      <c r="L38" s="99" t="e">
        <f>+K38*H38</f>
        <v>#N/A</v>
      </c>
      <c r="M38" s="100">
        <f t="shared" si="8"/>
        <v>0</v>
      </c>
      <c r="N38" s="101" t="e">
        <f t="shared" si="8"/>
        <v>#N/A</v>
      </c>
      <c r="O38" s="28"/>
      <c r="P38" s="28"/>
    </row>
    <row r="39" spans="1:16" ht="18" customHeight="1">
      <c r="A39" s="95" t="s">
        <v>96</v>
      </c>
      <c r="B39" s="127" t="s">
        <v>34</v>
      </c>
      <c r="C39" s="128"/>
      <c r="D39" s="128"/>
      <c r="E39" s="127"/>
      <c r="F39" s="127"/>
      <c r="G39" s="96">
        <f>IF(AND($E39="",$F39=""),"",IF($E39="","date error",IF($M122&lt;$L122,"date error",IF(AND($L122&gt;=$L$90,$M122&lt;=$M$90),"","date error"))))</f>
      </c>
      <c r="H39" s="102" t="e">
        <f>VLOOKUP(B39,$H$121:$I$128,2)</f>
        <v>#N/A</v>
      </c>
      <c r="I39" s="98" t="str">
        <f>IF($G39="date error","0",IF($D39="Day",$C39*$N122,IF($D39="Week",$C39*$Q122,IF($D39="Month",$C39*$T122,IF($D39="Span",$C39*$W122,"0")))))</f>
        <v>0</v>
      </c>
      <c r="J39" s="99" t="e">
        <f>+H39*I39</f>
        <v>#N/A</v>
      </c>
      <c r="K39" s="98" t="str">
        <f>IF($G39="date error","0",IF($D39="Day",$C39*$O122,IF($D39="Week",$C39*$R122,IF($D39="Month",$C39*$U122,IF($D39="Span",$C39*$X122,"0")))))</f>
        <v>0</v>
      </c>
      <c r="L39" s="99" t="e">
        <f>+K39*H39</f>
        <v>#N/A</v>
      </c>
      <c r="M39" s="100">
        <f t="shared" si="8"/>
        <v>0</v>
      </c>
      <c r="N39" s="101" t="e">
        <f t="shared" si="8"/>
        <v>#N/A</v>
      </c>
      <c r="O39" s="28"/>
      <c r="P39" s="28"/>
    </row>
    <row r="40" spans="1:16" ht="18" customHeight="1">
      <c r="A40" s="95" t="s">
        <v>96</v>
      </c>
      <c r="B40" s="127" t="s">
        <v>34</v>
      </c>
      <c r="C40" s="128"/>
      <c r="D40" s="128"/>
      <c r="E40" s="127"/>
      <c r="F40" s="127"/>
      <c r="G40" s="96">
        <f>IF(AND($E40="",$F40=""),"",IF($E40="","date error",IF($M123&lt;$L123,"date error",IF(AND($L123&gt;=$L$90,$M123&lt;=$M$90),"","date error"))))</f>
      </c>
      <c r="H40" s="102" t="e">
        <f>VLOOKUP(B40,$H$121:$I$128,2)</f>
        <v>#N/A</v>
      </c>
      <c r="I40" s="98" t="str">
        <f>IF($G40="date error","0",IF($D40="Day",$C40*$N123,IF($D40="Week",$C40*$Q123,IF($D40="Month",$C40*$T123,IF($D40="Span",$C40*$W123,"0")))))</f>
        <v>0</v>
      </c>
      <c r="J40" s="99" t="e">
        <f>+H40*I40</f>
        <v>#N/A</v>
      </c>
      <c r="K40" s="98" t="str">
        <f>IF($G40="date error","0",IF($D40="Day",$C40*$O123,IF($D40="Week",$C40*$R123,IF($D40="Month",$C40*$U123,IF($D40="Span",$C40*$X123,"0")))))</f>
        <v>0</v>
      </c>
      <c r="L40" s="99" t="e">
        <f>+K40*H40</f>
        <v>#N/A</v>
      </c>
      <c r="M40" s="100">
        <f>+I40+K40</f>
        <v>0</v>
      </c>
      <c r="N40" s="101" t="e">
        <f>+J40+L40</f>
        <v>#N/A</v>
      </c>
      <c r="O40" s="28"/>
      <c r="P40" s="28"/>
    </row>
    <row r="41" spans="1:16" ht="15">
      <c r="A41" s="103"/>
      <c r="B41" s="92"/>
      <c r="C41" s="92"/>
      <c r="D41" s="92"/>
      <c r="E41" s="104"/>
      <c r="F41" s="104"/>
      <c r="G41" s="93"/>
      <c r="H41" s="92"/>
      <c r="I41" s="100"/>
      <c r="J41" s="92"/>
      <c r="K41" s="100"/>
      <c r="L41" s="92"/>
      <c r="M41" s="100"/>
      <c r="N41" s="94"/>
      <c r="O41" s="28"/>
      <c r="P41" s="28"/>
    </row>
    <row r="42" spans="1:16" ht="15.75">
      <c r="A42" s="105" t="s">
        <v>116</v>
      </c>
      <c r="B42" s="106"/>
      <c r="C42" s="106"/>
      <c r="D42" s="106"/>
      <c r="E42" s="104"/>
      <c r="F42" s="104"/>
      <c r="G42" s="107"/>
      <c r="H42" s="107"/>
      <c r="I42" s="108">
        <f aca="true" t="shared" si="9" ref="I42:N42">SUM(I24:I40)</f>
        <v>0</v>
      </c>
      <c r="J42" s="109" t="e">
        <f t="shared" si="9"/>
        <v>#N/A</v>
      </c>
      <c r="K42" s="108">
        <f t="shared" si="9"/>
        <v>0</v>
      </c>
      <c r="L42" s="109" t="e">
        <f t="shared" si="9"/>
        <v>#N/A</v>
      </c>
      <c r="M42" s="108">
        <f t="shared" si="9"/>
        <v>0</v>
      </c>
      <c r="N42" s="110" t="e">
        <f t="shared" si="9"/>
        <v>#N/A</v>
      </c>
      <c r="O42" s="28"/>
      <c r="P42" s="28"/>
    </row>
    <row r="43" spans="5:6" ht="12.75">
      <c r="E43" s="68"/>
      <c r="F43" s="68"/>
    </row>
    <row r="44" spans="1:14" ht="15.75">
      <c r="A44" s="111" t="s">
        <v>124</v>
      </c>
      <c r="B44" s="88" t="s">
        <v>50</v>
      </c>
      <c r="C44" s="88" t="s">
        <v>32</v>
      </c>
      <c r="D44" s="88" t="s">
        <v>51</v>
      </c>
      <c r="E44" s="88" t="s">
        <v>106</v>
      </c>
      <c r="F44" s="88" t="s">
        <v>107</v>
      </c>
      <c r="G44" s="88"/>
      <c r="H44" s="89" t="s">
        <v>52</v>
      </c>
      <c r="I44" s="89" t="s">
        <v>53</v>
      </c>
      <c r="J44" s="89" t="s">
        <v>54</v>
      </c>
      <c r="K44" s="89" t="s">
        <v>56</v>
      </c>
      <c r="L44" s="89" t="s">
        <v>55</v>
      </c>
      <c r="M44" s="89" t="s">
        <v>57</v>
      </c>
      <c r="N44" s="90" t="s">
        <v>33</v>
      </c>
    </row>
    <row r="45" spans="1:14" ht="15.75">
      <c r="A45" s="91" t="s">
        <v>118</v>
      </c>
      <c r="B45" s="92"/>
      <c r="C45" s="92"/>
      <c r="D45" s="92"/>
      <c r="E45" s="104"/>
      <c r="F45" s="104"/>
      <c r="G45" s="92"/>
      <c r="H45" s="92"/>
      <c r="I45" s="92"/>
      <c r="J45" s="92"/>
      <c r="K45" s="92"/>
      <c r="L45" s="92"/>
      <c r="M45" s="92"/>
      <c r="N45" s="94"/>
    </row>
    <row r="46" spans="1:15" ht="18" customHeight="1">
      <c r="A46" s="95" t="s">
        <v>114</v>
      </c>
      <c r="B46" s="127" t="s">
        <v>8</v>
      </c>
      <c r="C46" s="128"/>
      <c r="D46" s="128"/>
      <c r="E46" s="127"/>
      <c r="F46" s="127"/>
      <c r="G46" s="96">
        <f>IF(AND($E46="",$F46=""),"",IF($E46="","date error",IF($M129&lt;$L129,"date error",IF(AND($L129&gt;=$L$90,$M129&lt;=$M$90),"","date error"))))</f>
      </c>
      <c r="H46" s="97" t="e">
        <f>VLOOKUP(B46,$H$116:$I$119,2)</f>
        <v>#N/A</v>
      </c>
      <c r="I46" s="98" t="str">
        <f>IF($G46="date error","0",IF($D46="Day",$C46*$N129,IF($D46="Week",$C46*$Q129,IF($D46="Month",$C46*$T129,IF($D46="Span",$C46*$W129,"0")))))</f>
        <v>0</v>
      </c>
      <c r="J46" s="99" t="e">
        <f>+H46*I46</f>
        <v>#N/A</v>
      </c>
      <c r="K46" s="98" t="str">
        <f>IF($G46="date error","0",IF($D46="Day",$C46*$O129,IF($D46="Week",$C46*$R129,IF($D46="Month",$C46*$U129,IF($D46="Span",$C46*$X129,"0")))))</f>
        <v>0</v>
      </c>
      <c r="L46" s="99" t="e">
        <f>+K46*H46</f>
        <v>#N/A</v>
      </c>
      <c r="M46" s="100">
        <f aca="true" t="shared" si="10" ref="M46:N50">+I46+K46</f>
        <v>0</v>
      </c>
      <c r="N46" s="101" t="e">
        <f t="shared" si="10"/>
        <v>#N/A</v>
      </c>
      <c r="O46" s="79"/>
    </row>
    <row r="47" spans="1:14" ht="18" customHeight="1">
      <c r="A47" s="95" t="s">
        <v>114</v>
      </c>
      <c r="B47" s="127" t="s">
        <v>8</v>
      </c>
      <c r="C47" s="128"/>
      <c r="D47" s="128"/>
      <c r="E47" s="127"/>
      <c r="F47" s="127"/>
      <c r="G47" s="96">
        <f>IF(AND($E47="",$F47=""),"",IF($E47="","date error",IF($M130&lt;$L130,"date error",IF(AND($L130&gt;=$L$90,$M130&lt;=$M$90),"","date error"))))</f>
      </c>
      <c r="H47" s="97" t="e">
        <f>VLOOKUP(B47,$H$116:$I$119,2)</f>
        <v>#N/A</v>
      </c>
      <c r="I47" s="98" t="str">
        <f>IF($G47="date error","0",IF($D47="Day",$C47*$N130,IF($D47="Week",$C47*$Q130,IF($D47="Month",$C47*$T130,IF($D47="Span",$C47*$W130,"0")))))</f>
        <v>0</v>
      </c>
      <c r="J47" s="99" t="e">
        <f>+H47*I47</f>
        <v>#N/A</v>
      </c>
      <c r="K47" s="98" t="str">
        <f>IF($G47="date error","0",IF($D47="Day",$C47*$O130,IF($D47="Week",$C47*$R130,IF($D47="Month",$C47*$U130,IF($D47="Span",$C47*$X130,"0")))))</f>
        <v>0</v>
      </c>
      <c r="L47" s="99" t="e">
        <f>+K47*H47</f>
        <v>#N/A</v>
      </c>
      <c r="M47" s="100">
        <f t="shared" si="10"/>
        <v>0</v>
      </c>
      <c r="N47" s="101" t="e">
        <f t="shared" si="10"/>
        <v>#N/A</v>
      </c>
    </row>
    <row r="48" spans="1:14" ht="18" customHeight="1">
      <c r="A48" s="95" t="s">
        <v>114</v>
      </c>
      <c r="B48" s="127" t="s">
        <v>8</v>
      </c>
      <c r="C48" s="128"/>
      <c r="D48" s="128"/>
      <c r="E48" s="127"/>
      <c r="F48" s="127"/>
      <c r="G48" s="96">
        <f>IF(AND($E48="",$F48=""),"",IF($E48="","date error",IF($M131&lt;$L131,"date error",IF(AND($L131&gt;=$L$90,$M131&lt;=$M$90),"","date error"))))</f>
      </c>
      <c r="H48" s="97" t="e">
        <f>VLOOKUP(B48,$H$116:$I$119,2)</f>
        <v>#N/A</v>
      </c>
      <c r="I48" s="98" t="str">
        <f>IF($G48="date error","0",IF($D48="Day",$C48*$N131,IF($D48="Week",$C48*$Q131,IF($D48="Month",$C48*$T131,IF($D48="Span",$C48*$W131,"0")))))</f>
        <v>0</v>
      </c>
      <c r="J48" s="99" t="e">
        <f>+H48*I48</f>
        <v>#N/A</v>
      </c>
      <c r="K48" s="98" t="str">
        <f>IF($G48="date error","0",IF($D48="Day",$C48*$O131,IF($D48="Week",$C48*$R131,IF($D48="Month",$C48*$U131,IF($D48="Span",$C48*$X131,"0")))))</f>
        <v>0</v>
      </c>
      <c r="L48" s="99" t="e">
        <f>+K48*H48</f>
        <v>#N/A</v>
      </c>
      <c r="M48" s="100">
        <f t="shared" si="10"/>
        <v>0</v>
      </c>
      <c r="N48" s="101" t="e">
        <f t="shared" si="10"/>
        <v>#N/A</v>
      </c>
    </row>
    <row r="49" spans="1:14" ht="18" customHeight="1">
      <c r="A49" s="95" t="s">
        <v>114</v>
      </c>
      <c r="B49" s="127" t="s">
        <v>8</v>
      </c>
      <c r="C49" s="128"/>
      <c r="D49" s="128"/>
      <c r="E49" s="127"/>
      <c r="F49" s="127"/>
      <c r="G49" s="96">
        <f>IF(AND($E49="",$F49=""),"",IF($E49="","date error",IF($M132&lt;$L132,"date error",IF(AND($L132&gt;=$L$90,$M132&lt;=$M$90),"","date error"))))</f>
      </c>
      <c r="H49" s="97" t="e">
        <f>VLOOKUP(B49,$H$116:$I$119,2)</f>
        <v>#N/A</v>
      </c>
      <c r="I49" s="98" t="str">
        <f>IF($G49="date error","0",IF($D49="Day",$C49*$N132,IF($D49="Week",$C49*$Q132,IF($D49="Month",$C49*$T132,IF($D49="Span",$C49*$W132,"0")))))</f>
        <v>0</v>
      </c>
      <c r="J49" s="99" t="e">
        <f>+H49*I49</f>
        <v>#N/A</v>
      </c>
      <c r="K49" s="98" t="str">
        <f>IF($G49="date error","0",IF($D49="Day",$C49*$O132,IF($D49="Week",$C49*$R132,IF($D49="Month",$C49*$U132,IF($D49="Span",$C49*$X132,"0")))))</f>
        <v>0</v>
      </c>
      <c r="L49" s="99" t="e">
        <f>+K49*H49</f>
        <v>#N/A</v>
      </c>
      <c r="M49" s="100">
        <f t="shared" si="10"/>
        <v>0</v>
      </c>
      <c r="N49" s="101" t="e">
        <f t="shared" si="10"/>
        <v>#N/A</v>
      </c>
    </row>
    <row r="50" spans="1:14" ht="18" customHeight="1">
      <c r="A50" s="95" t="s">
        <v>114</v>
      </c>
      <c r="B50" s="127" t="s">
        <v>8</v>
      </c>
      <c r="C50" s="128"/>
      <c r="D50" s="128"/>
      <c r="E50" s="127"/>
      <c r="F50" s="127"/>
      <c r="G50" s="96">
        <f>IF(AND($E50="",$F50=""),"",IF($E50="","date error",IF($M133&lt;$L133,"date error",IF(AND($L133&gt;=$L$90,$M133&lt;=$M$90),"","date error"))))</f>
      </c>
      <c r="H50" s="97" t="e">
        <f>VLOOKUP(B50,$H$116:$I$119,2)</f>
        <v>#N/A</v>
      </c>
      <c r="I50" s="98" t="str">
        <f>IF($G50="date error","0",IF($D50="Day",$C50*$N133,IF($D50="Week",$C50*$Q133,IF($D50="Month",$C50*$T133,IF($D50="Span",$C50*$W133,"0")))))</f>
        <v>0</v>
      </c>
      <c r="J50" s="99" t="e">
        <f>+H50*I50</f>
        <v>#N/A</v>
      </c>
      <c r="K50" s="98" t="str">
        <f>IF($G50="date error","0",IF($D50="Day",$C50*$O133,IF($D50="Week",$C50*$R133,IF($D50="Month",$C50*$U133,IF($D50="Span",$C50*$X133,"0")))))</f>
        <v>0</v>
      </c>
      <c r="L50" s="99" t="e">
        <f>+K50*H50</f>
        <v>#N/A</v>
      </c>
      <c r="M50" s="100">
        <f t="shared" si="10"/>
        <v>0</v>
      </c>
      <c r="N50" s="101" t="e">
        <f t="shared" si="10"/>
        <v>#N/A</v>
      </c>
    </row>
    <row r="51" spans="1:14" ht="15">
      <c r="A51" s="103"/>
      <c r="B51" s="92"/>
      <c r="C51" s="92"/>
      <c r="D51" s="92"/>
      <c r="E51" s="93"/>
      <c r="F51" s="93"/>
      <c r="G51" s="93"/>
      <c r="H51" s="92"/>
      <c r="I51" s="92"/>
      <c r="J51" s="92"/>
      <c r="K51" s="92"/>
      <c r="L51" s="92"/>
      <c r="M51" s="92"/>
      <c r="N51" s="94"/>
    </row>
    <row r="52" spans="1:14" ht="15.75">
      <c r="A52" s="105" t="s">
        <v>117</v>
      </c>
      <c r="B52" s="107"/>
      <c r="C52" s="107"/>
      <c r="D52" s="107"/>
      <c r="E52" s="107"/>
      <c r="F52" s="107"/>
      <c r="G52" s="107"/>
      <c r="H52" s="107"/>
      <c r="I52" s="108">
        <f>SUM(I46:I50)</f>
        <v>0</v>
      </c>
      <c r="J52" s="109" t="e">
        <f>SUM(J46:J51)</f>
        <v>#N/A</v>
      </c>
      <c r="K52" s="108">
        <f>SUM(K46:K51)</f>
        <v>0</v>
      </c>
      <c r="L52" s="109" t="e">
        <f>SUM(L46:L51)</f>
        <v>#N/A</v>
      </c>
      <c r="M52" s="108">
        <f>SUM(M46:M51)</f>
        <v>0</v>
      </c>
      <c r="N52" s="110" t="e">
        <f>SUM(N46:N51)</f>
        <v>#N/A</v>
      </c>
    </row>
    <row r="53" spans="1:14" ht="15.75">
      <c r="A53" s="11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ht="15.75">
      <c r="A54" s="87" t="s">
        <v>134</v>
      </c>
      <c r="B54" s="88" t="s">
        <v>50</v>
      </c>
      <c r="C54" s="88"/>
      <c r="D54" s="88"/>
      <c r="E54" s="88"/>
      <c r="F54" s="88"/>
      <c r="G54" s="88"/>
      <c r="H54" s="89" t="s">
        <v>52</v>
      </c>
      <c r="I54" s="89" t="s">
        <v>53</v>
      </c>
      <c r="J54" s="89" t="s">
        <v>54</v>
      </c>
      <c r="K54" s="89" t="s">
        <v>56</v>
      </c>
      <c r="L54" s="89" t="s">
        <v>55</v>
      </c>
      <c r="M54" s="89" t="s">
        <v>57</v>
      </c>
      <c r="N54" s="90" t="s">
        <v>33</v>
      </c>
    </row>
    <row r="55" spans="1:14" ht="15">
      <c r="A55" s="103"/>
      <c r="B55" s="92"/>
      <c r="C55" s="92"/>
      <c r="D55" s="92"/>
      <c r="E55" s="92"/>
      <c r="F55" s="92"/>
      <c r="G55" s="92"/>
      <c r="H55" s="93"/>
      <c r="I55" s="93"/>
      <c r="J55" s="92"/>
      <c r="K55" s="92"/>
      <c r="L55" s="92"/>
      <c r="M55" s="92"/>
      <c r="N55" s="94"/>
    </row>
    <row r="56" spans="1:15" ht="18" customHeight="1">
      <c r="A56" s="95" t="s">
        <v>115</v>
      </c>
      <c r="B56" s="130" t="s">
        <v>121</v>
      </c>
      <c r="C56" s="128"/>
      <c r="D56" s="128"/>
      <c r="E56" s="127"/>
      <c r="F56" s="127"/>
      <c r="G56" s="96">
        <f>IF(AND($E56="",$F56=""),"",IF($E56="","date error",IF($M139&lt;$L139,"date error",IF(AND($L139&gt;=$L$90,$M139&lt;=$M$90),"","date error"))))</f>
      </c>
      <c r="H56" s="97">
        <f aca="true" t="shared" si="11" ref="H56:H63">VLOOKUP(B56,$H$102:$I$104,2)</f>
        <v>0.4</v>
      </c>
      <c r="I56" s="98" t="str">
        <f>IF($G56="date error","0",IF($D56="Day",$C56*$N139,IF($D56="Week",$C56*$Q139,IF($D56="Month",$C56*$T139,IF($D56="Span",$C56*$W139,"0")))))</f>
        <v>0</v>
      </c>
      <c r="J56" s="99">
        <f>+H56*I56</f>
        <v>0</v>
      </c>
      <c r="K56" s="98" t="str">
        <f>IF($G56="date error","0",IF($D56="Day",$C56*$O139,IF($D56="Week",$C56*$R139,IF($D56="Month",$C56*$U139,IF($D56="Span",$C56*$X139,"0")))))</f>
        <v>0</v>
      </c>
      <c r="L56" s="99">
        <f>+K56*H56</f>
        <v>0</v>
      </c>
      <c r="M56" s="100">
        <f>+I56+K56</f>
        <v>0</v>
      </c>
      <c r="N56" s="101">
        <f>+J56+L56</f>
        <v>0</v>
      </c>
      <c r="O56" s="79"/>
    </row>
    <row r="57" spans="1:14" ht="18" customHeight="1">
      <c r="A57" s="95" t="s">
        <v>115</v>
      </c>
      <c r="B57" s="130" t="s">
        <v>121</v>
      </c>
      <c r="C57" s="128"/>
      <c r="D57" s="128"/>
      <c r="E57" s="127"/>
      <c r="F57" s="127"/>
      <c r="G57" s="96">
        <f aca="true" t="shared" si="12" ref="G57:G67">IF(AND($E57="",$F57=""),"",IF($E57="","date error",IF($M140&lt;$L140,"date error",IF(AND($L140&gt;=$L$90,$M140&lt;=$M$90),"","date error"))))</f>
      </c>
      <c r="H57" s="97">
        <f t="shared" si="11"/>
        <v>0.4</v>
      </c>
      <c r="I57" s="98" t="str">
        <f aca="true" t="shared" si="13" ref="I57:I67">IF($G57="date error","0",IF($D57="Day",$C57*$N140,IF($D57="Week",$C57*$Q140,IF($D57="Month",$C57*$T140,IF($D57="Span",$C57*$W140,"0")))))</f>
        <v>0</v>
      </c>
      <c r="J57" s="99">
        <f aca="true" t="shared" si="14" ref="J57:J67">+H57*I57</f>
        <v>0</v>
      </c>
      <c r="K57" s="98" t="str">
        <f aca="true" t="shared" si="15" ref="K57:K67">IF($G57="date error","0",IF($D57="Day",$C57*$O140,IF($D57="Week",$C57*$R140,IF($D57="Month",$C57*$U140,IF($D57="Span",$C57*$X140,"0")))))</f>
        <v>0</v>
      </c>
      <c r="L57" s="99">
        <f aca="true" t="shared" si="16" ref="L57:L67">+K57*H57</f>
        <v>0</v>
      </c>
      <c r="M57" s="100">
        <f aca="true" t="shared" si="17" ref="M57:M67">+I57+K57</f>
        <v>0</v>
      </c>
      <c r="N57" s="101">
        <f aca="true" t="shared" si="18" ref="N57:N67">+J57+L57</f>
        <v>0</v>
      </c>
    </row>
    <row r="58" spans="1:14" ht="18" customHeight="1">
      <c r="A58" s="95" t="s">
        <v>115</v>
      </c>
      <c r="B58" s="130" t="s">
        <v>121</v>
      </c>
      <c r="C58" s="128"/>
      <c r="D58" s="128"/>
      <c r="E58" s="127"/>
      <c r="F58" s="127"/>
      <c r="G58" s="96">
        <f t="shared" si="12"/>
      </c>
      <c r="H58" s="97">
        <f t="shared" si="11"/>
        <v>0.4</v>
      </c>
      <c r="I58" s="98" t="str">
        <f t="shared" si="13"/>
        <v>0</v>
      </c>
      <c r="J58" s="99">
        <f t="shared" si="14"/>
        <v>0</v>
      </c>
      <c r="K58" s="98" t="str">
        <f t="shared" si="15"/>
        <v>0</v>
      </c>
      <c r="L58" s="99">
        <f t="shared" si="16"/>
        <v>0</v>
      </c>
      <c r="M58" s="100">
        <f t="shared" si="17"/>
        <v>0</v>
      </c>
      <c r="N58" s="101">
        <f t="shared" si="18"/>
        <v>0</v>
      </c>
    </row>
    <row r="59" spans="1:14" ht="18" customHeight="1">
      <c r="A59" s="95" t="s">
        <v>115</v>
      </c>
      <c r="B59" s="130" t="s">
        <v>121</v>
      </c>
      <c r="C59" s="128"/>
      <c r="D59" s="128"/>
      <c r="E59" s="127"/>
      <c r="F59" s="127"/>
      <c r="G59" s="96">
        <f t="shared" si="12"/>
      </c>
      <c r="H59" s="97">
        <f t="shared" si="11"/>
        <v>0.4</v>
      </c>
      <c r="I59" s="98" t="str">
        <f t="shared" si="13"/>
        <v>0</v>
      </c>
      <c r="J59" s="99">
        <f t="shared" si="14"/>
        <v>0</v>
      </c>
      <c r="K59" s="98" t="str">
        <f t="shared" si="15"/>
        <v>0</v>
      </c>
      <c r="L59" s="99">
        <f t="shared" si="16"/>
        <v>0</v>
      </c>
      <c r="M59" s="100">
        <f t="shared" si="17"/>
        <v>0</v>
      </c>
      <c r="N59" s="101">
        <f t="shared" si="18"/>
        <v>0</v>
      </c>
    </row>
    <row r="60" spans="1:14" ht="18" customHeight="1">
      <c r="A60" s="95" t="s">
        <v>115</v>
      </c>
      <c r="B60" s="130" t="s">
        <v>121</v>
      </c>
      <c r="C60" s="128"/>
      <c r="D60" s="128"/>
      <c r="E60" s="127"/>
      <c r="F60" s="127"/>
      <c r="G60" s="96">
        <f t="shared" si="12"/>
      </c>
      <c r="H60" s="97">
        <f t="shared" si="11"/>
        <v>0.4</v>
      </c>
      <c r="I60" s="98" t="str">
        <f t="shared" si="13"/>
        <v>0</v>
      </c>
      <c r="J60" s="99">
        <f t="shared" si="14"/>
        <v>0</v>
      </c>
      <c r="K60" s="98" t="str">
        <f t="shared" si="15"/>
        <v>0</v>
      </c>
      <c r="L60" s="99">
        <f t="shared" si="16"/>
        <v>0</v>
      </c>
      <c r="M60" s="100">
        <f t="shared" si="17"/>
        <v>0</v>
      </c>
      <c r="N60" s="101">
        <f t="shared" si="18"/>
        <v>0</v>
      </c>
    </row>
    <row r="61" spans="1:14" ht="18" customHeight="1">
      <c r="A61" s="95" t="s">
        <v>115</v>
      </c>
      <c r="B61" s="130" t="s">
        <v>121</v>
      </c>
      <c r="C61" s="128"/>
      <c r="D61" s="128"/>
      <c r="E61" s="127"/>
      <c r="F61" s="127"/>
      <c r="G61" s="96">
        <f t="shared" si="12"/>
      </c>
      <c r="H61" s="97">
        <f t="shared" si="11"/>
        <v>0.4</v>
      </c>
      <c r="I61" s="98" t="str">
        <f t="shared" si="13"/>
        <v>0</v>
      </c>
      <c r="J61" s="99">
        <f t="shared" si="14"/>
        <v>0</v>
      </c>
      <c r="K61" s="98" t="str">
        <f t="shared" si="15"/>
        <v>0</v>
      </c>
      <c r="L61" s="99">
        <f t="shared" si="16"/>
        <v>0</v>
      </c>
      <c r="M61" s="100">
        <f t="shared" si="17"/>
        <v>0</v>
      </c>
      <c r="N61" s="101">
        <f t="shared" si="18"/>
        <v>0</v>
      </c>
    </row>
    <row r="62" spans="1:14" ht="18" customHeight="1">
      <c r="A62" s="95" t="s">
        <v>115</v>
      </c>
      <c r="B62" s="130" t="s">
        <v>121</v>
      </c>
      <c r="C62" s="128"/>
      <c r="D62" s="128"/>
      <c r="E62" s="127"/>
      <c r="F62" s="127"/>
      <c r="G62" s="96">
        <f t="shared" si="12"/>
      </c>
      <c r="H62" s="97">
        <f t="shared" si="11"/>
        <v>0.4</v>
      </c>
      <c r="I62" s="98" t="str">
        <f t="shared" si="13"/>
        <v>0</v>
      </c>
      <c r="J62" s="99">
        <f t="shared" si="14"/>
        <v>0</v>
      </c>
      <c r="K62" s="98" t="str">
        <f t="shared" si="15"/>
        <v>0</v>
      </c>
      <c r="L62" s="99">
        <f t="shared" si="16"/>
        <v>0</v>
      </c>
      <c r="M62" s="100">
        <f t="shared" si="17"/>
        <v>0</v>
      </c>
      <c r="N62" s="101">
        <f t="shared" si="18"/>
        <v>0</v>
      </c>
    </row>
    <row r="63" spans="1:14" ht="18" customHeight="1">
      <c r="A63" s="95" t="s">
        <v>115</v>
      </c>
      <c r="B63" s="130" t="s">
        <v>121</v>
      </c>
      <c r="C63" s="128"/>
      <c r="D63" s="128"/>
      <c r="E63" s="127"/>
      <c r="F63" s="127"/>
      <c r="G63" s="96">
        <f t="shared" si="12"/>
      </c>
      <c r="H63" s="97">
        <f t="shared" si="11"/>
        <v>0.4</v>
      </c>
      <c r="I63" s="98" t="str">
        <f t="shared" si="13"/>
        <v>0</v>
      </c>
      <c r="J63" s="99">
        <f t="shared" si="14"/>
        <v>0</v>
      </c>
      <c r="K63" s="98" t="str">
        <f t="shared" si="15"/>
        <v>0</v>
      </c>
      <c r="L63" s="99">
        <f t="shared" si="16"/>
        <v>0</v>
      </c>
      <c r="M63" s="100">
        <f t="shared" si="17"/>
        <v>0</v>
      </c>
      <c r="N63" s="101">
        <f t="shared" si="18"/>
        <v>0</v>
      </c>
    </row>
    <row r="64" spans="1:14" ht="18" customHeight="1">
      <c r="A64" s="95" t="s">
        <v>115</v>
      </c>
      <c r="B64" s="130" t="s">
        <v>121</v>
      </c>
      <c r="C64" s="128"/>
      <c r="D64" s="128"/>
      <c r="E64" s="127"/>
      <c r="F64" s="127"/>
      <c r="G64" s="96">
        <f t="shared" si="12"/>
      </c>
      <c r="H64" s="97">
        <f>VLOOKUP(B64,$H$102:$I$104,2)</f>
        <v>0.4</v>
      </c>
      <c r="I64" s="98" t="str">
        <f t="shared" si="13"/>
        <v>0</v>
      </c>
      <c r="J64" s="99">
        <f t="shared" si="14"/>
        <v>0</v>
      </c>
      <c r="K64" s="98" t="str">
        <f t="shared" si="15"/>
        <v>0</v>
      </c>
      <c r="L64" s="99">
        <f t="shared" si="16"/>
        <v>0</v>
      </c>
      <c r="M64" s="100">
        <f t="shared" si="17"/>
        <v>0</v>
      </c>
      <c r="N64" s="101">
        <f t="shared" si="18"/>
        <v>0</v>
      </c>
    </row>
    <row r="65" spans="1:14" ht="18" customHeight="1">
      <c r="A65" s="95" t="s">
        <v>115</v>
      </c>
      <c r="B65" s="130" t="s">
        <v>121</v>
      </c>
      <c r="C65" s="128"/>
      <c r="D65" s="128"/>
      <c r="E65" s="127"/>
      <c r="F65" s="127"/>
      <c r="G65" s="96">
        <f t="shared" si="12"/>
      </c>
      <c r="H65" s="97">
        <f>VLOOKUP(B65,$H$102:$I$104,2)</f>
        <v>0.4</v>
      </c>
      <c r="I65" s="98" t="str">
        <f t="shared" si="13"/>
        <v>0</v>
      </c>
      <c r="J65" s="99">
        <f t="shared" si="14"/>
        <v>0</v>
      </c>
      <c r="K65" s="98" t="str">
        <f t="shared" si="15"/>
        <v>0</v>
      </c>
      <c r="L65" s="99">
        <f t="shared" si="16"/>
        <v>0</v>
      </c>
      <c r="M65" s="100">
        <f t="shared" si="17"/>
        <v>0</v>
      </c>
      <c r="N65" s="101">
        <f t="shared" si="18"/>
        <v>0</v>
      </c>
    </row>
    <row r="66" spans="1:14" ht="18" customHeight="1">
      <c r="A66" s="95" t="s">
        <v>115</v>
      </c>
      <c r="B66" s="130" t="s">
        <v>121</v>
      </c>
      <c r="C66" s="128"/>
      <c r="D66" s="128"/>
      <c r="E66" s="127"/>
      <c r="F66" s="127"/>
      <c r="G66" s="96">
        <f t="shared" si="12"/>
      </c>
      <c r="H66" s="97">
        <f>VLOOKUP(B66,$H$102:$I$104,2)</f>
        <v>0.4</v>
      </c>
      <c r="I66" s="98" t="str">
        <f t="shared" si="13"/>
        <v>0</v>
      </c>
      <c r="J66" s="99">
        <f t="shared" si="14"/>
        <v>0</v>
      </c>
      <c r="K66" s="98" t="str">
        <f t="shared" si="15"/>
        <v>0</v>
      </c>
      <c r="L66" s="99">
        <f t="shared" si="16"/>
        <v>0</v>
      </c>
      <c r="M66" s="100">
        <f t="shared" si="17"/>
        <v>0</v>
      </c>
      <c r="N66" s="101">
        <f t="shared" si="18"/>
        <v>0</v>
      </c>
    </row>
    <row r="67" spans="1:14" ht="18" customHeight="1">
      <c r="A67" s="95" t="s">
        <v>115</v>
      </c>
      <c r="B67" s="130" t="s">
        <v>121</v>
      </c>
      <c r="C67" s="128"/>
      <c r="D67" s="128"/>
      <c r="E67" s="127"/>
      <c r="F67" s="127"/>
      <c r="G67" s="96">
        <f t="shared" si="12"/>
      </c>
      <c r="H67" s="97">
        <f>VLOOKUP(B67,$H$102:$I$104,2)</f>
        <v>0.4</v>
      </c>
      <c r="I67" s="98" t="str">
        <f t="shared" si="13"/>
        <v>0</v>
      </c>
      <c r="J67" s="99">
        <f t="shared" si="14"/>
        <v>0</v>
      </c>
      <c r="K67" s="98" t="str">
        <f t="shared" si="15"/>
        <v>0</v>
      </c>
      <c r="L67" s="99">
        <f t="shared" si="16"/>
        <v>0</v>
      </c>
      <c r="M67" s="100">
        <f t="shared" si="17"/>
        <v>0</v>
      </c>
      <c r="N67" s="101">
        <f t="shared" si="18"/>
        <v>0</v>
      </c>
    </row>
    <row r="68" spans="1:14" ht="15">
      <c r="A68" s="103"/>
      <c r="B68" s="92"/>
      <c r="C68" s="92"/>
      <c r="D68" s="92"/>
      <c r="E68" s="92"/>
      <c r="F68" s="92"/>
      <c r="G68" s="96"/>
      <c r="H68" s="93"/>
      <c r="I68" s="93"/>
      <c r="J68" s="92"/>
      <c r="K68" s="92"/>
      <c r="L68" s="92"/>
      <c r="M68" s="92"/>
      <c r="N68" s="94"/>
    </row>
    <row r="69" spans="1:14" ht="15.75">
      <c r="A69" s="113"/>
      <c r="B69" s="107"/>
      <c r="C69" s="107"/>
      <c r="D69" s="107"/>
      <c r="E69" s="107"/>
      <c r="F69" s="107"/>
      <c r="G69" s="108"/>
      <c r="H69" s="107"/>
      <c r="I69" s="108">
        <f aca="true" t="shared" si="19" ref="I69:N69">SUM(I56:I67)</f>
        <v>0</v>
      </c>
      <c r="J69" s="109">
        <f t="shared" si="19"/>
        <v>0</v>
      </c>
      <c r="K69" s="108">
        <f t="shared" si="19"/>
        <v>0</v>
      </c>
      <c r="L69" s="109">
        <f t="shared" si="19"/>
        <v>0</v>
      </c>
      <c r="M69" s="108">
        <f t="shared" si="19"/>
        <v>0</v>
      </c>
      <c r="N69" s="109">
        <f t="shared" si="19"/>
        <v>0</v>
      </c>
    </row>
    <row r="70" spans="1:14" ht="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ht="15.7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114" t="s">
        <v>200</v>
      </c>
      <c r="M71" s="93"/>
      <c r="N71" s="115" t="e">
        <f>+N42+N52+N69</f>
        <v>#N/A</v>
      </c>
    </row>
    <row r="81" spans="13:16" ht="12.75">
      <c r="M81" s="16" t="s">
        <v>0</v>
      </c>
      <c r="N81" s="16" t="s">
        <v>1</v>
      </c>
      <c r="O81" s="16" t="s">
        <v>2</v>
      </c>
      <c r="P81" s="16" t="s">
        <v>3</v>
      </c>
    </row>
    <row r="82" spans="13:16" ht="12.75">
      <c r="M82" s="3" t="e">
        <f>+P90-+L90+1</f>
        <v>#VALUE!</v>
      </c>
      <c r="N82" s="6" t="e">
        <f>+M82/7</f>
        <v>#VALUE!</v>
      </c>
      <c r="O82" s="6" t="e">
        <f>+M82/30.41666</f>
        <v>#VALUE!</v>
      </c>
      <c r="P82" s="20" t="e">
        <f>+M82/SUM(M82:M83)</f>
        <v>#VALUE!</v>
      </c>
    </row>
    <row r="83" spans="13:16" ht="12.75">
      <c r="M83" s="3" t="e">
        <f>+M90-+Q90+1</f>
        <v>#VALUE!</v>
      </c>
      <c r="N83" s="6" t="e">
        <f>+M83/7</f>
        <v>#VALUE!</v>
      </c>
      <c r="O83" s="6" t="e">
        <f>+M83/30.41666</f>
        <v>#VALUE!</v>
      </c>
      <c r="P83" s="20" t="e">
        <f>+M83/SUM(M82:M83)</f>
        <v>#VALUE!</v>
      </c>
    </row>
    <row r="85" ht="12.75">
      <c r="N85" s="2"/>
    </row>
    <row r="86" spans="1:16" ht="12.75">
      <c r="A86" t="s">
        <v>70</v>
      </c>
      <c r="B86" t="s">
        <v>12</v>
      </c>
      <c r="D86">
        <v>1</v>
      </c>
      <c r="L86" s="7" t="s">
        <v>127</v>
      </c>
      <c r="P86" s="7"/>
    </row>
    <row r="87" spans="1:17" ht="12.75">
      <c r="A87" t="s">
        <v>71</v>
      </c>
      <c r="B87" t="s">
        <v>66</v>
      </c>
      <c r="D87">
        <v>2</v>
      </c>
      <c r="H87" t="s">
        <v>80</v>
      </c>
      <c r="I87">
        <v>1</v>
      </c>
      <c r="Q87" s="1"/>
    </row>
    <row r="88" spans="4:17" ht="12.75">
      <c r="D88">
        <v>3</v>
      </c>
      <c r="H88" t="s">
        <v>78</v>
      </c>
      <c r="I88">
        <v>1</v>
      </c>
      <c r="L88" s="8" t="s">
        <v>106</v>
      </c>
      <c r="M88" s="8" t="s">
        <v>107</v>
      </c>
      <c r="N88" s="65" t="s">
        <v>159</v>
      </c>
      <c r="P88" s="7" t="s">
        <v>108</v>
      </c>
      <c r="Q88" s="7" t="s">
        <v>109</v>
      </c>
    </row>
    <row r="89" spans="4:17" ht="12.75">
      <c r="D89">
        <v>4</v>
      </c>
      <c r="H89" t="s">
        <v>81</v>
      </c>
      <c r="I89">
        <v>3</v>
      </c>
      <c r="J89" s="66" t="s">
        <v>140</v>
      </c>
      <c r="L89" s="4" t="e">
        <f>+L90</f>
        <v>#VALUE!</v>
      </c>
      <c r="M89" s="4" t="e">
        <f>$M$90</f>
        <v>#VALUE!</v>
      </c>
      <c r="N89" s="65" t="s">
        <v>160</v>
      </c>
      <c r="P89" s="1" t="e">
        <f>+Q89-1</f>
        <v>#VALUE!</v>
      </c>
      <c r="Q89" s="4" t="e">
        <f>IF(AND(L90&gt;L98,M90&lt;N103),M101,(IF(AND(L90&gt;M98,M90&lt;O103),N101,(IF(AND(L90&gt;N98,M90&lt;P103),O101,(IF(AND(L90&gt;O98,M90&lt;Q103),P101,(IF(AND(L90&gt;P98,M90&lt;N164),Q101,L101)))))))))</f>
        <v>#VALUE!</v>
      </c>
    </row>
    <row r="90" spans="8:17" ht="12.75">
      <c r="H90" t="s">
        <v>82</v>
      </c>
      <c r="I90">
        <v>3</v>
      </c>
      <c r="L90" t="e">
        <f>DATEVALUE(B18)</f>
        <v>#VALUE!</v>
      </c>
      <c r="M90" t="e">
        <f>+N90+L90</f>
        <v>#VALUE!</v>
      </c>
      <c r="N90" t="e">
        <f>IF(AND(L90&gt;39141,L90&lt;39508),365,364)</f>
        <v>#VALUE!</v>
      </c>
      <c r="P90" t="e">
        <f>+Q90-1</f>
        <v>#VALUE!</v>
      </c>
      <c r="Q90" t="e">
        <f>+DATEVALUE(Q89)</f>
        <v>#VALUE!</v>
      </c>
    </row>
    <row r="91" spans="8:9" ht="12.75">
      <c r="H91" t="s">
        <v>83</v>
      </c>
      <c r="I91">
        <v>1</v>
      </c>
    </row>
    <row r="92" spans="8:9" ht="12.75">
      <c r="H92" t="s">
        <v>84</v>
      </c>
      <c r="I92">
        <v>2</v>
      </c>
    </row>
    <row r="93" spans="1:9" ht="12.75">
      <c r="A93" s="7" t="s">
        <v>135</v>
      </c>
      <c r="H93" t="s">
        <v>85</v>
      </c>
      <c r="I93">
        <v>2</v>
      </c>
    </row>
    <row r="94" spans="8:9" ht="12.75">
      <c r="H94" t="s">
        <v>79</v>
      </c>
      <c r="I94">
        <v>2</v>
      </c>
    </row>
    <row r="95" spans="1:12" ht="12.75">
      <c r="A95">
        <v>1</v>
      </c>
      <c r="B95">
        <v>5001</v>
      </c>
      <c r="C95">
        <v>18626</v>
      </c>
      <c r="H95" t="s">
        <v>86</v>
      </c>
      <c r="I95">
        <v>1</v>
      </c>
      <c r="L95" s="7" t="s">
        <v>108</v>
      </c>
    </row>
    <row r="96" spans="1:17" ht="12.75">
      <c r="A96">
        <v>2</v>
      </c>
      <c r="B96">
        <v>18627</v>
      </c>
      <c r="C96">
        <v>32427</v>
      </c>
      <c r="H96" t="s">
        <v>87</v>
      </c>
      <c r="I96">
        <v>4</v>
      </c>
      <c r="L96" s="1" t="s">
        <v>4</v>
      </c>
      <c r="M96" s="1" t="s">
        <v>5</v>
      </c>
      <c r="N96" s="1" t="s">
        <v>102</v>
      </c>
      <c r="O96" s="1" t="s">
        <v>104</v>
      </c>
      <c r="P96" s="1" t="s">
        <v>110</v>
      </c>
      <c r="Q96" s="1" t="s">
        <v>111</v>
      </c>
    </row>
    <row r="97" spans="1:9" ht="12.75">
      <c r="A97">
        <v>3</v>
      </c>
      <c r="B97">
        <v>32428</v>
      </c>
      <c r="C97">
        <v>46228</v>
      </c>
      <c r="H97" t="s">
        <v>88</v>
      </c>
      <c r="I97">
        <v>1</v>
      </c>
    </row>
    <row r="98" spans="1:17" ht="12.75">
      <c r="A98">
        <v>4</v>
      </c>
      <c r="B98">
        <v>46229</v>
      </c>
      <c r="C98">
        <v>60029</v>
      </c>
      <c r="H98" t="s">
        <v>89</v>
      </c>
      <c r="I98">
        <v>1</v>
      </c>
      <c r="L98">
        <f aca="true" t="shared" si="20" ref="L98:Q98">DATEVALUE(L96)</f>
        <v>38898</v>
      </c>
      <c r="M98">
        <f t="shared" si="20"/>
        <v>39263</v>
      </c>
      <c r="N98">
        <f t="shared" si="20"/>
        <v>39629</v>
      </c>
      <c r="O98">
        <f t="shared" si="20"/>
        <v>39994</v>
      </c>
      <c r="P98">
        <f t="shared" si="20"/>
        <v>40359</v>
      </c>
      <c r="Q98">
        <f t="shared" si="20"/>
        <v>40724</v>
      </c>
    </row>
    <row r="99" spans="1:9" ht="12.75">
      <c r="A99">
        <v>5</v>
      </c>
      <c r="B99">
        <v>60030</v>
      </c>
      <c r="C99">
        <v>73830</v>
      </c>
      <c r="H99" t="s">
        <v>90</v>
      </c>
      <c r="I99">
        <v>1</v>
      </c>
    </row>
    <row r="100" spans="1:12" ht="12.75">
      <c r="A100">
        <v>6</v>
      </c>
      <c r="B100">
        <v>73831</v>
      </c>
      <c r="C100">
        <v>87631</v>
      </c>
      <c r="H100" t="s">
        <v>91</v>
      </c>
      <c r="I100">
        <v>1</v>
      </c>
      <c r="L100" s="7" t="s">
        <v>109</v>
      </c>
    </row>
    <row r="101" spans="1:17" ht="12.75">
      <c r="A101">
        <v>7</v>
      </c>
      <c r="B101">
        <v>87632</v>
      </c>
      <c r="C101">
        <v>112556</v>
      </c>
      <c r="L101" s="1" t="s">
        <v>6</v>
      </c>
      <c r="M101" s="1" t="s">
        <v>7</v>
      </c>
      <c r="N101" s="1" t="s">
        <v>103</v>
      </c>
      <c r="O101" s="1" t="s">
        <v>105</v>
      </c>
      <c r="P101" s="1" t="s">
        <v>112</v>
      </c>
      <c r="Q101" s="1" t="s">
        <v>113</v>
      </c>
    </row>
    <row r="102" spans="1:9" ht="12.75">
      <c r="A102">
        <v>8</v>
      </c>
      <c r="B102">
        <v>112557</v>
      </c>
      <c r="C102">
        <v>137481</v>
      </c>
      <c r="H102" s="10" t="s">
        <v>121</v>
      </c>
      <c r="I102">
        <v>0.4</v>
      </c>
    </row>
    <row r="103" spans="1:17" ht="12.75">
      <c r="A103">
        <v>9</v>
      </c>
      <c r="B103">
        <v>137482</v>
      </c>
      <c r="C103">
        <v>500000</v>
      </c>
      <c r="H103" s="10" t="s">
        <v>122</v>
      </c>
      <c r="I103">
        <v>0.2</v>
      </c>
      <c r="L103">
        <f aca="true" t="shared" si="21" ref="L103:Q103">DATEVALUE(L101)</f>
        <v>38899</v>
      </c>
      <c r="M103">
        <f t="shared" si="21"/>
        <v>39264</v>
      </c>
      <c r="N103">
        <f t="shared" si="21"/>
        <v>39630</v>
      </c>
      <c r="O103">
        <f t="shared" si="21"/>
        <v>39995</v>
      </c>
      <c r="P103">
        <f t="shared" si="21"/>
        <v>40360</v>
      </c>
      <c r="Q103">
        <f t="shared" si="21"/>
        <v>40725</v>
      </c>
    </row>
    <row r="104" spans="8:9" ht="12.75">
      <c r="H104" s="10" t="s">
        <v>123</v>
      </c>
      <c r="I104">
        <v>0.15</v>
      </c>
    </row>
    <row r="105" spans="1:3" ht="12.75">
      <c r="A105">
        <v>1</v>
      </c>
      <c r="B105">
        <v>5001</v>
      </c>
      <c r="C105">
        <v>18819</v>
      </c>
    </row>
    <row r="106" spans="1:24" ht="12.75">
      <c r="A106">
        <v>2</v>
      </c>
      <c r="B106">
        <v>18820</v>
      </c>
      <c r="C106">
        <v>32763</v>
      </c>
      <c r="E106" s="2" t="s">
        <v>8</v>
      </c>
      <c r="F106" t="s">
        <v>58</v>
      </c>
      <c r="L106" s="62" t="s">
        <v>138</v>
      </c>
      <c r="M106" s="62" t="s">
        <v>139</v>
      </c>
      <c r="N106" s="65" t="s">
        <v>148</v>
      </c>
      <c r="O106" s="65" t="s">
        <v>149</v>
      </c>
      <c r="P106" s="65" t="s">
        <v>147</v>
      </c>
      <c r="Q106" s="65" t="s">
        <v>151</v>
      </c>
      <c r="R106" s="65" t="s">
        <v>152</v>
      </c>
      <c r="S106" s="16" t="s">
        <v>150</v>
      </c>
      <c r="T106" s="65" t="s">
        <v>154</v>
      </c>
      <c r="U106" s="65" t="s">
        <v>153</v>
      </c>
      <c r="V106" s="16" t="s">
        <v>155</v>
      </c>
      <c r="W106" s="65" t="s">
        <v>156</v>
      </c>
      <c r="X106" s="16" t="s">
        <v>157</v>
      </c>
    </row>
    <row r="107" spans="1:24" ht="12.75">
      <c r="A107">
        <v>3</v>
      </c>
      <c r="B107">
        <v>32764</v>
      </c>
      <c r="C107">
        <v>46707</v>
      </c>
      <c r="E107" s="2" t="s">
        <v>9</v>
      </c>
      <c r="F107" t="s">
        <v>59</v>
      </c>
      <c r="K107" t="s">
        <v>174</v>
      </c>
      <c r="L107" t="str">
        <f aca="true" t="shared" si="22" ref="L107:L118">IF($E24="","0",+DATEVALUE($E24))</f>
        <v>0</v>
      </c>
      <c r="M107" t="str">
        <f aca="true" t="shared" si="23" ref="M107:M118">IF($F24="","0",+DATEVALUE($F24))</f>
        <v>0</v>
      </c>
      <c r="N107" t="e">
        <f aca="true" t="shared" si="24" ref="N107:N118">IF(AND(+$L107&lt;=+$P$90,+$M107&lt;=+$P$90),+$M107-+$L107+1,IF(AND($L107&lt;$Q$90,$M107&gt;$P$90),$P$90-$L107+1,"0"))</f>
        <v>#VALUE!</v>
      </c>
      <c r="O107" t="e">
        <f aca="true" t="shared" si="25" ref="O107:O118">IF(AND(+$L107=$P$90,+$M107=$M$90),+$M107-+$L107,IF(AND(+$L107&gt;+$P$90,+$M107&lt;=+$M$90),+$M107-+$L107+1,IF(AND($L107&lt;$Q$90,$M107&gt;$P$90),$M107-$Q$90+1,"0")))</f>
        <v>#VALUE!</v>
      </c>
      <c r="P107" s="3">
        <f>+M107-+L107+1</f>
        <v>1</v>
      </c>
      <c r="Q107" s="20" t="e">
        <f aca="true" t="shared" si="26" ref="Q107:Q118">IF($N107&gt;0,$N107/7,"0")</f>
        <v>#VALUE!</v>
      </c>
      <c r="R107" s="20" t="e">
        <f aca="true" t="shared" si="27" ref="R107:R118">IF($O107&gt;0,$O107/7,"0")</f>
        <v>#VALUE!</v>
      </c>
      <c r="S107" s="20" t="e">
        <f>SUM(Q107:R107)</f>
        <v>#VALUE!</v>
      </c>
      <c r="T107" s="20" t="e">
        <f aca="true" t="shared" si="28" ref="T107:T118">IF($N107&gt;0,$N107/30.41666,"0")</f>
        <v>#VALUE!</v>
      </c>
      <c r="U107" s="20" t="e">
        <f aca="true" t="shared" si="29" ref="U107:U118">IF($O107&gt;0,$O107/30.41666,"0")</f>
        <v>#VALUE!</v>
      </c>
      <c r="V107" s="20" t="e">
        <f>SUM(T107:U107)</f>
        <v>#VALUE!</v>
      </c>
      <c r="W107" s="20" t="e">
        <f aca="true" t="shared" si="30" ref="W107:W118">IF($N107&gt;0,$N107/$P107,"0")</f>
        <v>#VALUE!</v>
      </c>
      <c r="X107" s="20" t="e">
        <f aca="true" t="shared" si="31" ref="X107:X118">IF($O107&gt;0,$O107/$P107,"0")</f>
        <v>#VALUE!</v>
      </c>
    </row>
    <row r="108" spans="1:24" ht="12.75">
      <c r="A108">
        <v>4</v>
      </c>
      <c r="B108">
        <v>46708</v>
      </c>
      <c r="C108">
        <v>60651</v>
      </c>
      <c r="E108" s="2" t="s">
        <v>10</v>
      </c>
      <c r="F108" t="s">
        <v>60</v>
      </c>
      <c r="K108" t="s">
        <v>141</v>
      </c>
      <c r="L108" t="str">
        <f t="shared" si="22"/>
        <v>0</v>
      </c>
      <c r="M108" t="str">
        <f t="shared" si="23"/>
        <v>0</v>
      </c>
      <c r="N108" t="e">
        <f t="shared" si="24"/>
        <v>#VALUE!</v>
      </c>
      <c r="O108" t="e">
        <f t="shared" si="25"/>
        <v>#VALUE!</v>
      </c>
      <c r="P108" s="3">
        <f>+M108-+L108+1</f>
        <v>1</v>
      </c>
      <c r="Q108" s="20" t="e">
        <f t="shared" si="26"/>
        <v>#VALUE!</v>
      </c>
      <c r="R108" s="20" t="e">
        <f t="shared" si="27"/>
        <v>#VALUE!</v>
      </c>
      <c r="S108" s="20" t="e">
        <f>SUM(Q108:R108)</f>
        <v>#VALUE!</v>
      </c>
      <c r="T108" s="20" t="e">
        <f t="shared" si="28"/>
        <v>#VALUE!</v>
      </c>
      <c r="U108" s="20" t="e">
        <f t="shared" si="29"/>
        <v>#VALUE!</v>
      </c>
      <c r="V108" s="20" t="e">
        <f>SUM(T108:U108)</f>
        <v>#VALUE!</v>
      </c>
      <c r="W108" s="20" t="e">
        <f t="shared" si="30"/>
        <v>#VALUE!</v>
      </c>
      <c r="X108" s="20" t="e">
        <f t="shared" si="31"/>
        <v>#VALUE!</v>
      </c>
    </row>
    <row r="109" spans="1:24" ht="12.75">
      <c r="A109">
        <v>5</v>
      </c>
      <c r="B109">
        <v>60652</v>
      </c>
      <c r="C109">
        <v>74595</v>
      </c>
      <c r="E109" s="2" t="s">
        <v>125</v>
      </c>
      <c r="F109" t="s">
        <v>161</v>
      </c>
      <c r="K109" t="s">
        <v>142</v>
      </c>
      <c r="L109" t="str">
        <f t="shared" si="22"/>
        <v>0</v>
      </c>
      <c r="M109" t="str">
        <f t="shared" si="23"/>
        <v>0</v>
      </c>
      <c r="N109" t="e">
        <f t="shared" si="24"/>
        <v>#VALUE!</v>
      </c>
      <c r="O109" t="e">
        <f t="shared" si="25"/>
        <v>#VALUE!</v>
      </c>
      <c r="P109" s="3">
        <f aca="true" t="shared" si="32" ref="P109:P114">+M109-+L109+1</f>
        <v>1</v>
      </c>
      <c r="Q109" s="20" t="e">
        <f t="shared" si="26"/>
        <v>#VALUE!</v>
      </c>
      <c r="R109" s="20" t="e">
        <f t="shared" si="27"/>
        <v>#VALUE!</v>
      </c>
      <c r="S109" s="20" t="e">
        <f aca="true" t="shared" si="33" ref="S109:S114">SUM(Q109:R109)</f>
        <v>#VALUE!</v>
      </c>
      <c r="T109" s="20" t="e">
        <f t="shared" si="28"/>
        <v>#VALUE!</v>
      </c>
      <c r="U109" s="20" t="e">
        <f t="shared" si="29"/>
        <v>#VALUE!</v>
      </c>
      <c r="V109" s="20" t="e">
        <f aca="true" t="shared" si="34" ref="V109:V114">SUM(T109:U109)</f>
        <v>#VALUE!</v>
      </c>
      <c r="W109" s="20" t="e">
        <f t="shared" si="30"/>
        <v>#VALUE!</v>
      </c>
      <c r="X109" s="20" t="e">
        <f t="shared" si="31"/>
        <v>#VALUE!</v>
      </c>
    </row>
    <row r="110" spans="1:24" ht="12.75">
      <c r="A110">
        <v>6</v>
      </c>
      <c r="B110">
        <v>74596</v>
      </c>
      <c r="C110">
        <v>88539</v>
      </c>
      <c r="K110" t="s">
        <v>143</v>
      </c>
      <c r="L110" t="str">
        <f t="shared" si="22"/>
        <v>0</v>
      </c>
      <c r="M110" t="str">
        <f t="shared" si="23"/>
        <v>0</v>
      </c>
      <c r="N110" t="e">
        <f t="shared" si="24"/>
        <v>#VALUE!</v>
      </c>
      <c r="O110" t="e">
        <f t="shared" si="25"/>
        <v>#VALUE!</v>
      </c>
      <c r="P110" s="3">
        <f t="shared" si="32"/>
        <v>1</v>
      </c>
      <c r="Q110" s="20" t="e">
        <f t="shared" si="26"/>
        <v>#VALUE!</v>
      </c>
      <c r="R110" s="20" t="e">
        <f t="shared" si="27"/>
        <v>#VALUE!</v>
      </c>
      <c r="S110" s="20" t="e">
        <f t="shared" si="33"/>
        <v>#VALUE!</v>
      </c>
      <c r="T110" s="20" t="e">
        <f t="shared" si="28"/>
        <v>#VALUE!</v>
      </c>
      <c r="U110" s="20" t="e">
        <f t="shared" si="29"/>
        <v>#VALUE!</v>
      </c>
      <c r="V110" s="20" t="e">
        <f t="shared" si="34"/>
        <v>#VALUE!</v>
      </c>
      <c r="W110" s="20" t="e">
        <f t="shared" si="30"/>
        <v>#VALUE!</v>
      </c>
      <c r="X110" s="20" t="e">
        <f t="shared" si="31"/>
        <v>#VALUE!</v>
      </c>
    </row>
    <row r="111" spans="1:24" ht="12.75">
      <c r="A111">
        <v>7</v>
      </c>
      <c r="B111">
        <v>88540</v>
      </c>
      <c r="C111">
        <v>113722</v>
      </c>
      <c r="H111" s="15" t="s">
        <v>8</v>
      </c>
      <c r="I111" s="5" t="e">
        <f>+Data!M33</f>
        <v>#N/A</v>
      </c>
      <c r="K111" t="s">
        <v>144</v>
      </c>
      <c r="L111" t="str">
        <f t="shared" si="22"/>
        <v>0</v>
      </c>
      <c r="M111" t="str">
        <f t="shared" si="23"/>
        <v>0</v>
      </c>
      <c r="N111" t="e">
        <f t="shared" si="24"/>
        <v>#VALUE!</v>
      </c>
      <c r="O111" t="e">
        <f t="shared" si="25"/>
        <v>#VALUE!</v>
      </c>
      <c r="P111" s="3">
        <f t="shared" si="32"/>
        <v>1</v>
      </c>
      <c r="Q111" s="20" t="e">
        <f t="shared" si="26"/>
        <v>#VALUE!</v>
      </c>
      <c r="R111" s="20" t="e">
        <f t="shared" si="27"/>
        <v>#VALUE!</v>
      </c>
      <c r="S111" s="20" t="e">
        <f t="shared" si="33"/>
        <v>#VALUE!</v>
      </c>
      <c r="T111" s="20" t="e">
        <f t="shared" si="28"/>
        <v>#VALUE!</v>
      </c>
      <c r="U111" s="20" t="e">
        <f t="shared" si="29"/>
        <v>#VALUE!</v>
      </c>
      <c r="V111" s="20" t="e">
        <f t="shared" si="34"/>
        <v>#VALUE!</v>
      </c>
      <c r="W111" s="20" t="e">
        <f t="shared" si="30"/>
        <v>#VALUE!</v>
      </c>
      <c r="X111" s="20" t="e">
        <f t="shared" si="31"/>
        <v>#VALUE!</v>
      </c>
    </row>
    <row r="112" spans="1:24" ht="12.75">
      <c r="A112">
        <v>8</v>
      </c>
      <c r="B112">
        <v>113723</v>
      </c>
      <c r="C112">
        <v>138906</v>
      </c>
      <c r="H112" s="15" t="s">
        <v>9</v>
      </c>
      <c r="I112" s="5" t="e">
        <f>+Data!M34</f>
        <v>#N/A</v>
      </c>
      <c r="K112" t="s">
        <v>145</v>
      </c>
      <c r="L112" t="str">
        <f t="shared" si="22"/>
        <v>0</v>
      </c>
      <c r="M112" t="str">
        <f t="shared" si="23"/>
        <v>0</v>
      </c>
      <c r="N112" t="e">
        <f t="shared" si="24"/>
        <v>#VALUE!</v>
      </c>
      <c r="O112" t="e">
        <f t="shared" si="25"/>
        <v>#VALUE!</v>
      </c>
      <c r="P112" s="3">
        <f t="shared" si="32"/>
        <v>1</v>
      </c>
      <c r="Q112" s="20" t="e">
        <f t="shared" si="26"/>
        <v>#VALUE!</v>
      </c>
      <c r="R112" s="20" t="e">
        <f t="shared" si="27"/>
        <v>#VALUE!</v>
      </c>
      <c r="S112" s="20" t="e">
        <f t="shared" si="33"/>
        <v>#VALUE!</v>
      </c>
      <c r="T112" s="20" t="e">
        <f t="shared" si="28"/>
        <v>#VALUE!</v>
      </c>
      <c r="U112" s="20" t="e">
        <f t="shared" si="29"/>
        <v>#VALUE!</v>
      </c>
      <c r="V112" s="20" t="e">
        <f t="shared" si="34"/>
        <v>#VALUE!</v>
      </c>
      <c r="W112" s="20" t="e">
        <f t="shared" si="30"/>
        <v>#VALUE!</v>
      </c>
      <c r="X112" s="20" t="e">
        <f t="shared" si="31"/>
        <v>#VALUE!</v>
      </c>
    </row>
    <row r="113" spans="1:24" ht="12.75">
      <c r="A113">
        <v>9</v>
      </c>
      <c r="B113">
        <v>138907</v>
      </c>
      <c r="C113">
        <v>500000</v>
      </c>
      <c r="H113" s="15" t="s">
        <v>10</v>
      </c>
      <c r="I113" s="5" t="e">
        <f>+Data!M35</f>
        <v>#N/A</v>
      </c>
      <c r="K113" t="s">
        <v>146</v>
      </c>
      <c r="L113" t="str">
        <f t="shared" si="22"/>
        <v>0</v>
      </c>
      <c r="M113" t="str">
        <f t="shared" si="23"/>
        <v>0</v>
      </c>
      <c r="N113" t="e">
        <f t="shared" si="24"/>
        <v>#VALUE!</v>
      </c>
      <c r="O113" t="e">
        <f t="shared" si="25"/>
        <v>#VALUE!</v>
      </c>
      <c r="P113" s="3">
        <f t="shared" si="32"/>
        <v>1</v>
      </c>
      <c r="Q113" s="20" t="e">
        <f t="shared" si="26"/>
        <v>#VALUE!</v>
      </c>
      <c r="R113" s="20" t="e">
        <f t="shared" si="27"/>
        <v>#VALUE!</v>
      </c>
      <c r="S113" s="20" t="e">
        <f t="shared" si="33"/>
        <v>#VALUE!</v>
      </c>
      <c r="T113" s="20" t="e">
        <f t="shared" si="28"/>
        <v>#VALUE!</v>
      </c>
      <c r="U113" s="20" t="e">
        <f t="shared" si="29"/>
        <v>#VALUE!</v>
      </c>
      <c r="V113" s="20" t="e">
        <f t="shared" si="34"/>
        <v>#VALUE!</v>
      </c>
      <c r="W113" s="20" t="e">
        <f t="shared" si="30"/>
        <v>#VALUE!</v>
      </c>
      <c r="X113" s="20" t="e">
        <f t="shared" si="31"/>
        <v>#VALUE!</v>
      </c>
    </row>
    <row r="114" spans="8:24" ht="12.75">
      <c r="H114" s="15" t="s">
        <v>125</v>
      </c>
      <c r="I114" s="5" t="e">
        <f>+Data!M36</f>
        <v>#N/A</v>
      </c>
      <c r="K114" t="s">
        <v>158</v>
      </c>
      <c r="L114" t="str">
        <f t="shared" si="22"/>
        <v>0</v>
      </c>
      <c r="M114" t="str">
        <f t="shared" si="23"/>
        <v>0</v>
      </c>
      <c r="N114" t="e">
        <f t="shared" si="24"/>
        <v>#VALUE!</v>
      </c>
      <c r="O114" t="e">
        <f t="shared" si="25"/>
        <v>#VALUE!</v>
      </c>
      <c r="P114" s="3">
        <f t="shared" si="32"/>
        <v>1</v>
      </c>
      <c r="Q114" s="20" t="e">
        <f t="shared" si="26"/>
        <v>#VALUE!</v>
      </c>
      <c r="R114" s="20" t="e">
        <f t="shared" si="27"/>
        <v>#VALUE!</v>
      </c>
      <c r="S114" s="20" t="e">
        <f t="shared" si="33"/>
        <v>#VALUE!</v>
      </c>
      <c r="T114" s="20" t="e">
        <f t="shared" si="28"/>
        <v>#VALUE!</v>
      </c>
      <c r="U114" s="20" t="e">
        <f t="shared" si="29"/>
        <v>#VALUE!</v>
      </c>
      <c r="V114" s="20" t="e">
        <f t="shared" si="34"/>
        <v>#VALUE!</v>
      </c>
      <c r="W114" s="20" t="e">
        <f t="shared" si="30"/>
        <v>#VALUE!</v>
      </c>
      <c r="X114" s="20" t="e">
        <f t="shared" si="31"/>
        <v>#VALUE!</v>
      </c>
    </row>
    <row r="115" spans="1:24" ht="12.75">
      <c r="A115">
        <v>1</v>
      </c>
      <c r="B115">
        <v>5001</v>
      </c>
      <c r="C115">
        <v>19012</v>
      </c>
      <c r="H115" s="15"/>
      <c r="K115" t="s">
        <v>193</v>
      </c>
      <c r="L115" t="str">
        <f t="shared" si="22"/>
        <v>0</v>
      </c>
      <c r="M115" t="str">
        <f t="shared" si="23"/>
        <v>0</v>
      </c>
      <c r="N115" t="e">
        <f t="shared" si="24"/>
        <v>#VALUE!</v>
      </c>
      <c r="O115" t="e">
        <f t="shared" si="25"/>
        <v>#VALUE!</v>
      </c>
      <c r="P115" s="3">
        <f>+M115-+L115+1</f>
        <v>1</v>
      </c>
      <c r="Q115" s="20" t="e">
        <f t="shared" si="26"/>
        <v>#VALUE!</v>
      </c>
      <c r="R115" s="20" t="e">
        <f t="shared" si="27"/>
        <v>#VALUE!</v>
      </c>
      <c r="S115" s="20" t="e">
        <f>SUM(Q115:R115)</f>
        <v>#VALUE!</v>
      </c>
      <c r="T115" s="20" t="e">
        <f t="shared" si="28"/>
        <v>#VALUE!</v>
      </c>
      <c r="U115" s="20" t="e">
        <f t="shared" si="29"/>
        <v>#VALUE!</v>
      </c>
      <c r="V115" s="20" t="e">
        <f>SUM(T115:U115)</f>
        <v>#VALUE!</v>
      </c>
      <c r="W115" s="20" t="e">
        <f t="shared" si="30"/>
        <v>#VALUE!</v>
      </c>
      <c r="X115" s="20" t="e">
        <f t="shared" si="31"/>
        <v>#VALUE!</v>
      </c>
    </row>
    <row r="116" spans="1:24" ht="12.75">
      <c r="A116">
        <v>2</v>
      </c>
      <c r="B116">
        <v>19013</v>
      </c>
      <c r="C116">
        <v>33099</v>
      </c>
      <c r="H116" s="15" t="s">
        <v>8</v>
      </c>
      <c r="I116" s="5" t="e">
        <f>Data!M73</f>
        <v>#N/A</v>
      </c>
      <c r="K116" t="s">
        <v>175</v>
      </c>
      <c r="L116" t="str">
        <f t="shared" si="22"/>
        <v>0</v>
      </c>
      <c r="M116" t="str">
        <f t="shared" si="23"/>
        <v>0</v>
      </c>
      <c r="N116" t="e">
        <f t="shared" si="24"/>
        <v>#VALUE!</v>
      </c>
      <c r="O116" t="e">
        <f t="shared" si="25"/>
        <v>#VALUE!</v>
      </c>
      <c r="P116" s="3">
        <f>+M116-+L116+1</f>
        <v>1</v>
      </c>
      <c r="Q116" s="20" t="e">
        <f t="shared" si="26"/>
        <v>#VALUE!</v>
      </c>
      <c r="R116" s="20" t="e">
        <f t="shared" si="27"/>
        <v>#VALUE!</v>
      </c>
      <c r="S116" s="20" t="e">
        <f>SUM(Q116:R116)</f>
        <v>#VALUE!</v>
      </c>
      <c r="T116" s="20" t="e">
        <f t="shared" si="28"/>
        <v>#VALUE!</v>
      </c>
      <c r="U116" s="20" t="e">
        <f t="shared" si="29"/>
        <v>#VALUE!</v>
      </c>
      <c r="V116" s="20" t="e">
        <f>SUM(T116:U116)</f>
        <v>#VALUE!</v>
      </c>
      <c r="W116" s="20" t="e">
        <f t="shared" si="30"/>
        <v>#VALUE!</v>
      </c>
      <c r="X116" s="20" t="e">
        <f t="shared" si="31"/>
        <v>#VALUE!</v>
      </c>
    </row>
    <row r="117" spans="1:24" ht="12.75">
      <c r="A117">
        <v>3</v>
      </c>
      <c r="B117">
        <v>33100</v>
      </c>
      <c r="C117">
        <v>47186</v>
      </c>
      <c r="H117" s="15" t="s">
        <v>9</v>
      </c>
      <c r="I117" s="5" t="e">
        <f>Data!M74</f>
        <v>#N/A</v>
      </c>
      <c r="K117" t="s">
        <v>162</v>
      </c>
      <c r="L117" t="str">
        <f t="shared" si="22"/>
        <v>0</v>
      </c>
      <c r="M117" t="str">
        <f t="shared" si="23"/>
        <v>0</v>
      </c>
      <c r="N117" t="e">
        <f t="shared" si="24"/>
        <v>#VALUE!</v>
      </c>
      <c r="O117" t="e">
        <f t="shared" si="25"/>
        <v>#VALUE!</v>
      </c>
      <c r="P117" s="3">
        <f>+M117-+L117+1</f>
        <v>1</v>
      </c>
      <c r="Q117" s="20" t="e">
        <f t="shared" si="26"/>
        <v>#VALUE!</v>
      </c>
      <c r="R117" s="20" t="e">
        <f t="shared" si="27"/>
        <v>#VALUE!</v>
      </c>
      <c r="S117" s="20" t="e">
        <f>SUM(Q117:R117)</f>
        <v>#VALUE!</v>
      </c>
      <c r="T117" s="20" t="e">
        <f t="shared" si="28"/>
        <v>#VALUE!</v>
      </c>
      <c r="U117" s="20" t="e">
        <f t="shared" si="29"/>
        <v>#VALUE!</v>
      </c>
      <c r="V117" s="20" t="e">
        <f>SUM(T117:U117)</f>
        <v>#VALUE!</v>
      </c>
      <c r="W117" s="20" t="e">
        <f t="shared" si="30"/>
        <v>#VALUE!</v>
      </c>
      <c r="X117" s="20" t="e">
        <f t="shared" si="31"/>
        <v>#VALUE!</v>
      </c>
    </row>
    <row r="118" spans="1:24" ht="12.75">
      <c r="A118">
        <v>4</v>
      </c>
      <c r="B118">
        <v>47187</v>
      </c>
      <c r="C118">
        <v>61273</v>
      </c>
      <c r="H118" s="15" t="s">
        <v>10</v>
      </c>
      <c r="I118" s="5" t="e">
        <f>Data!M75</f>
        <v>#N/A</v>
      </c>
      <c r="K118" t="s">
        <v>163</v>
      </c>
      <c r="L118" t="str">
        <f t="shared" si="22"/>
        <v>0</v>
      </c>
      <c r="M118" t="str">
        <f t="shared" si="23"/>
        <v>0</v>
      </c>
      <c r="N118" t="e">
        <f t="shared" si="24"/>
        <v>#VALUE!</v>
      </c>
      <c r="O118" t="e">
        <f t="shared" si="25"/>
        <v>#VALUE!</v>
      </c>
      <c r="P118" s="3">
        <f>+M118-+L118+1</f>
        <v>1</v>
      </c>
      <c r="Q118" s="20" t="e">
        <f t="shared" si="26"/>
        <v>#VALUE!</v>
      </c>
      <c r="R118" s="20" t="e">
        <f t="shared" si="27"/>
        <v>#VALUE!</v>
      </c>
      <c r="S118" s="20" t="e">
        <f>SUM(Q118:R118)</f>
        <v>#VALUE!</v>
      </c>
      <c r="T118" s="20" t="e">
        <f t="shared" si="28"/>
        <v>#VALUE!</v>
      </c>
      <c r="U118" s="20" t="e">
        <f t="shared" si="29"/>
        <v>#VALUE!</v>
      </c>
      <c r="V118" s="20" t="e">
        <f>SUM(T118:U118)</f>
        <v>#VALUE!</v>
      </c>
      <c r="W118" s="20" t="e">
        <f t="shared" si="30"/>
        <v>#VALUE!</v>
      </c>
      <c r="X118" s="20" t="e">
        <f t="shared" si="31"/>
        <v>#VALUE!</v>
      </c>
    </row>
    <row r="119" spans="1:9" ht="12.75">
      <c r="A119">
        <v>5</v>
      </c>
      <c r="B119">
        <v>61274</v>
      </c>
      <c r="C119">
        <v>75360</v>
      </c>
      <c r="H119" s="15" t="s">
        <v>125</v>
      </c>
      <c r="I119" s="5" t="e">
        <f>Data!M76</f>
        <v>#N/A</v>
      </c>
    </row>
    <row r="120" spans="1:24" ht="12.75">
      <c r="A120">
        <v>6</v>
      </c>
      <c r="B120">
        <v>75361</v>
      </c>
      <c r="C120">
        <v>89447</v>
      </c>
      <c r="K120" t="s">
        <v>191</v>
      </c>
      <c r="L120" t="str">
        <f>IF($E37="","0",+DATEVALUE($E37))</f>
        <v>0</v>
      </c>
      <c r="M120" t="str">
        <f>IF($F37="","0",+DATEVALUE($F37))</f>
        <v>0</v>
      </c>
      <c r="N120" t="e">
        <f>IF(AND(+$L120&lt;=+$P$90,+$M120&lt;=+$P$90),+$M120-+$L120+1,IF(AND($L120&lt;$Q$90,$M120&gt;$P$90),$P$90-$L120+1,"0"))</f>
        <v>#VALUE!</v>
      </c>
      <c r="O120" t="e">
        <f>IF(AND(+$L120=$P$90,+$M120=$M$90),+$M120-+$L120,IF(AND(+$L120&gt;+$P$90,+$M120&lt;=+$M$90),+$M120-+$L120+1,IF(AND($L120&lt;$Q$90,$M120&gt;$P$90),$M120-$Q$90+1,"0")))</f>
        <v>#VALUE!</v>
      </c>
      <c r="P120" s="3">
        <f>+M120-+L120+1</f>
        <v>1</v>
      </c>
      <c r="Q120" s="20" t="e">
        <f>IF($N120&gt;0,$N120/7,"0")</f>
        <v>#VALUE!</v>
      </c>
      <c r="R120" s="20" t="e">
        <f>IF($O120&gt;0,$O120/7,"0")</f>
        <v>#VALUE!</v>
      </c>
      <c r="S120" s="20" t="e">
        <f>SUM(Q120:R120)</f>
        <v>#VALUE!</v>
      </c>
      <c r="T120" s="20" t="e">
        <f>IF($N120&gt;0,$N120/30.41666,"0")</f>
        <v>#VALUE!</v>
      </c>
      <c r="U120" s="20" t="e">
        <f>IF($O120&gt;0,$O120/30.41666,"0")</f>
        <v>#VALUE!</v>
      </c>
      <c r="V120" s="20" t="e">
        <f>SUM(T120:U120)</f>
        <v>#VALUE!</v>
      </c>
      <c r="W120" s="20" t="e">
        <f>IF($N120&gt;0,$N120/$P120,"0")</f>
        <v>#VALUE!</v>
      </c>
      <c r="X120" s="20" t="e">
        <f>IF($O120&gt;0,$O120/$P120,"0")</f>
        <v>#VALUE!</v>
      </c>
    </row>
    <row r="121" spans="1:24" ht="12.75">
      <c r="A121">
        <v>7</v>
      </c>
      <c r="B121">
        <v>89448</v>
      </c>
      <c r="C121">
        <v>114889</v>
      </c>
      <c r="H121" s="15" t="s">
        <v>34</v>
      </c>
      <c r="I121" s="5" t="e">
        <f>Data!Q97</f>
        <v>#N/A</v>
      </c>
      <c r="K121" t="s">
        <v>164</v>
      </c>
      <c r="L121" t="str">
        <f>IF($E38="","0",+DATEVALUE($E38))</f>
        <v>0</v>
      </c>
      <c r="M121" t="str">
        <f>IF($F38="","0",+DATEVALUE($F38))</f>
        <v>0</v>
      </c>
      <c r="N121" t="e">
        <f>IF(AND(+$L121&lt;=+$P$90,+$M121&lt;=+$P$90),+$M121-+$L121+1,IF(AND($L121&lt;$Q$90,$M121&gt;$P$90),$P$90-$L121+1,"0"))</f>
        <v>#VALUE!</v>
      </c>
      <c r="O121" t="e">
        <f>IF(AND(+$L121=$P$90,+$M121=$M$90),+$M121-+$L121,IF(AND(+$L121&gt;+$P$90,+$M121&lt;=+$M$90),+$M121-+$L121+1,IF(AND($L121&lt;$Q$90,$M121&gt;$P$90),$M121-$Q$90+1,"0")))</f>
        <v>#VALUE!</v>
      </c>
      <c r="P121" s="3">
        <f>+M121-+L121+1</f>
        <v>1</v>
      </c>
      <c r="Q121" s="20" t="e">
        <f>IF($N121&gt;0,$N121/7,"0")</f>
        <v>#VALUE!</v>
      </c>
      <c r="R121" s="20" t="e">
        <f>IF($O121&gt;0,$O121/7,"0")</f>
        <v>#VALUE!</v>
      </c>
      <c r="S121" s="20" t="e">
        <f>SUM(Q121:R121)</f>
        <v>#VALUE!</v>
      </c>
      <c r="T121" s="20" t="e">
        <f>IF($N121&gt;0,$N121/30.41666,"0")</f>
        <v>#VALUE!</v>
      </c>
      <c r="U121" s="20" t="e">
        <f>IF($O121&gt;0,$O121/30.41666,"0")</f>
        <v>#VALUE!</v>
      </c>
      <c r="V121" s="20" t="e">
        <f>SUM(T121:U121)</f>
        <v>#VALUE!</v>
      </c>
      <c r="W121" s="20" t="e">
        <f>IF($N121&gt;0,$N121/$P121,"0")</f>
        <v>#VALUE!</v>
      </c>
      <c r="X121" s="20" t="e">
        <f>IF($O121&gt;0,$O121/$P121,"0")</f>
        <v>#VALUE!</v>
      </c>
    </row>
    <row r="122" spans="1:24" ht="12.75">
      <c r="A122">
        <v>8</v>
      </c>
      <c r="B122">
        <v>114890</v>
      </c>
      <c r="C122">
        <v>140330</v>
      </c>
      <c r="H122" s="11" t="s">
        <v>35</v>
      </c>
      <c r="I122" s="5" t="e">
        <f>Data!Q98</f>
        <v>#N/A</v>
      </c>
      <c r="K122" t="s">
        <v>178</v>
      </c>
      <c r="L122" t="str">
        <f>IF($E39="","0",+DATEVALUE($E39))</f>
        <v>0</v>
      </c>
      <c r="M122" t="str">
        <f>IF($F39="","0",+DATEVALUE($F39))</f>
        <v>0</v>
      </c>
      <c r="N122" t="e">
        <f>IF(AND(+$L122&lt;=+$P$90,+$M122&lt;=+$P$90),+$M122-+$L122+1,IF(AND($L122&lt;$Q$90,$M122&gt;$P$90),$P$90-$L122+1,"0"))</f>
        <v>#VALUE!</v>
      </c>
      <c r="O122" t="e">
        <f>IF(AND(+$L122=$P$90,+$M122=$M$90),+$M122-+$L122,IF(AND(+$L122&gt;+$P$90,+$M122&lt;=+$M$90),+$M122-+$L122+1,IF(AND($L122&lt;$Q$90,$M122&gt;$P$90),$M122-$Q$90+1,"0")))</f>
        <v>#VALUE!</v>
      </c>
      <c r="P122" s="3">
        <f>+M122-+L122+1</f>
        <v>1</v>
      </c>
      <c r="Q122" s="20" t="e">
        <f>IF($N122&gt;0,$N122/7,"0")</f>
        <v>#VALUE!</v>
      </c>
      <c r="R122" s="20" t="e">
        <f>IF($O122&gt;0,$O122/7,"0")</f>
        <v>#VALUE!</v>
      </c>
      <c r="S122" s="20" t="e">
        <f>SUM(Q122:R122)</f>
        <v>#VALUE!</v>
      </c>
      <c r="T122" s="20" t="e">
        <f>IF($N122&gt;0,$N122/30.41666,"0")</f>
        <v>#VALUE!</v>
      </c>
      <c r="U122" s="20" t="e">
        <f>IF($O122&gt;0,$O122/30.41666,"0")</f>
        <v>#VALUE!</v>
      </c>
      <c r="V122" s="20" t="e">
        <f>SUM(T122:U122)</f>
        <v>#VALUE!</v>
      </c>
      <c r="W122" s="20" t="e">
        <f>IF($N122&gt;0,$N122/$P122,"0")</f>
        <v>#VALUE!</v>
      </c>
      <c r="X122" s="20" t="e">
        <f>IF($O122&gt;0,$O122/$P122,"0")</f>
        <v>#VALUE!</v>
      </c>
    </row>
    <row r="123" spans="1:24" ht="12.75">
      <c r="A123">
        <v>9</v>
      </c>
      <c r="B123">
        <v>140331</v>
      </c>
      <c r="C123">
        <v>500000</v>
      </c>
      <c r="H123" s="15" t="s">
        <v>36</v>
      </c>
      <c r="I123" s="5" t="e">
        <f>Data!Q99</f>
        <v>#N/A</v>
      </c>
      <c r="K123" t="s">
        <v>192</v>
      </c>
      <c r="L123" t="str">
        <f>IF($E40="","0",+DATEVALUE($E40))</f>
        <v>0</v>
      </c>
      <c r="M123" t="str">
        <f>IF($F40="","0",+DATEVALUE($F40))</f>
        <v>0</v>
      </c>
      <c r="N123" t="e">
        <f>IF(AND(+$L123&lt;=+$P$90,+$M123&lt;=+$P$90),+$M123-+$L123+1,IF(AND($L123&lt;$Q$90,$M123&gt;$P$90),$P$90-$L123+1,"0"))</f>
        <v>#VALUE!</v>
      </c>
      <c r="O123" t="e">
        <f>IF(AND(+$L123=$P$90,+$M123=$M$90),+$M123-+$L123,IF(AND(+$L123&gt;+$P$90,+$M123&lt;=+$M$90),+$M123-+$L123+1,IF(AND($L123&lt;$Q$90,$M123&gt;$P$90),$M123-$Q$90+1,"0")))</f>
        <v>#VALUE!</v>
      </c>
      <c r="P123" s="3">
        <f>+M123-+L123+1</f>
        <v>1</v>
      </c>
      <c r="Q123" s="20" t="e">
        <f>IF($N123&gt;0,$N123/7,"0")</f>
        <v>#VALUE!</v>
      </c>
      <c r="R123" s="20" t="e">
        <f>IF($O123&gt;0,$O123/7,"0")</f>
        <v>#VALUE!</v>
      </c>
      <c r="S123" s="20" t="e">
        <f>SUM(Q123:R123)</f>
        <v>#VALUE!</v>
      </c>
      <c r="T123" s="20" t="e">
        <f>IF($N123&gt;0,$N123/30.41666,"0")</f>
        <v>#VALUE!</v>
      </c>
      <c r="U123" s="20" t="e">
        <f>IF($O123&gt;0,$O123/30.41666,"0")</f>
        <v>#VALUE!</v>
      </c>
      <c r="V123" s="20" t="e">
        <f>SUM(T123:U123)</f>
        <v>#VALUE!</v>
      </c>
      <c r="W123" s="20" t="e">
        <f>IF($N123&gt;0,$N123/$P123,"0")</f>
        <v>#VALUE!</v>
      </c>
      <c r="X123" s="20" t="e">
        <f>IF($O123&gt;0,$O123/$P123,"0")</f>
        <v>#VALUE!</v>
      </c>
    </row>
    <row r="124" spans="8:24" ht="12.75">
      <c r="H124" s="15" t="s">
        <v>37</v>
      </c>
      <c r="I124" s="5" t="e">
        <f>Data!Q100</f>
        <v>#N/A</v>
      </c>
      <c r="P124" s="3"/>
      <c r="Q124" s="20"/>
      <c r="R124" s="20"/>
      <c r="S124" s="20"/>
      <c r="T124" s="20"/>
      <c r="U124" s="20"/>
      <c r="V124" s="20"/>
      <c r="W124" s="20"/>
      <c r="X124" s="20"/>
    </row>
    <row r="125" spans="1:24" ht="12.75">
      <c r="A125">
        <v>1</v>
      </c>
      <c r="B125">
        <v>5001</v>
      </c>
      <c r="C125">
        <v>19205</v>
      </c>
      <c r="H125" s="15" t="s">
        <v>38</v>
      </c>
      <c r="I125" s="5" t="e">
        <f>Data!Q101</f>
        <v>#N/A</v>
      </c>
      <c r="P125" s="3"/>
      <c r="Q125" s="20"/>
      <c r="R125" s="20"/>
      <c r="S125" s="20"/>
      <c r="T125" s="20"/>
      <c r="U125" s="20"/>
      <c r="V125" s="20"/>
      <c r="W125" s="20"/>
      <c r="X125" s="20"/>
    </row>
    <row r="126" spans="1:24" ht="12.75">
      <c r="A126">
        <v>2</v>
      </c>
      <c r="B126">
        <v>19206</v>
      </c>
      <c r="C126">
        <v>33435</v>
      </c>
      <c r="H126" s="15" t="s">
        <v>39</v>
      </c>
      <c r="I126" s="5" t="e">
        <f>Data!Q102</f>
        <v>#N/A</v>
      </c>
      <c r="P126" s="3"/>
      <c r="Q126" s="20"/>
      <c r="R126" s="20"/>
      <c r="S126" s="20"/>
      <c r="T126" s="20"/>
      <c r="U126" s="20"/>
      <c r="V126" s="20"/>
      <c r="W126" s="20"/>
      <c r="X126" s="20"/>
    </row>
    <row r="127" spans="1:9" ht="12.75">
      <c r="A127">
        <v>3</v>
      </c>
      <c r="B127">
        <v>33436</v>
      </c>
      <c r="C127">
        <v>47665</v>
      </c>
      <c r="H127" s="15" t="s">
        <v>46</v>
      </c>
      <c r="I127" s="5" t="e">
        <f>Data!Q103</f>
        <v>#N/A</v>
      </c>
    </row>
    <row r="128" spans="1:9" ht="12.75">
      <c r="A128">
        <v>4</v>
      </c>
      <c r="B128">
        <v>47666</v>
      </c>
      <c r="C128">
        <v>61895</v>
      </c>
      <c r="H128" s="15" t="s">
        <v>47</v>
      </c>
      <c r="I128" s="5" t="e">
        <f>Data!Q104</f>
        <v>#N/A</v>
      </c>
    </row>
    <row r="129" spans="1:24" ht="12.75">
      <c r="A129">
        <v>5</v>
      </c>
      <c r="B129">
        <v>61896</v>
      </c>
      <c r="C129">
        <v>76125</v>
      </c>
      <c r="H129" s="15"/>
      <c r="K129" t="s">
        <v>165</v>
      </c>
      <c r="L129" t="str">
        <f>IF($E46="","0",+DATEVALUE($E46))</f>
        <v>0</v>
      </c>
      <c r="M129" t="str">
        <f>IF($F46="","0",+DATEVALUE($F46))</f>
        <v>0</v>
      </c>
      <c r="N129" t="e">
        <f>IF(AND(+$L129&lt;=+$P$90,+$M129&lt;=+$P$90),+$M129-+$L129+1,IF(AND($L129&lt;$Q$90,$M129&gt;$P$90),$P$90-$L129+1,"0"))</f>
        <v>#VALUE!</v>
      </c>
      <c r="O129" t="e">
        <f>IF(AND(+$L129=$P$90,+$M129=$M$90),+$M129-+$L129,IF(AND(+$L129&gt;+$P$90,+$M129&lt;=+$M$90),+$M129-+$L129+1,IF(AND($L129&lt;$Q$90,$M129&gt;$P$90),$M129-$Q$90+1,"0")))</f>
        <v>#VALUE!</v>
      </c>
      <c r="P129" s="3">
        <f>+M129-+L129+1</f>
        <v>1</v>
      </c>
      <c r="Q129" s="20" t="e">
        <f>IF($N129&gt;0,$N129/7,"0")</f>
        <v>#VALUE!</v>
      </c>
      <c r="R129" s="20" t="e">
        <f>IF($O129&gt;0,$O129/7,"0")</f>
        <v>#VALUE!</v>
      </c>
      <c r="S129" s="20" t="e">
        <f>SUM(Q129:R129)</f>
        <v>#VALUE!</v>
      </c>
      <c r="T129" s="20" t="e">
        <f>IF($N129&gt;0,$N129/30.41666,"0")</f>
        <v>#VALUE!</v>
      </c>
      <c r="U129" s="20" t="e">
        <f>IF($O129&gt;0,$O129/30.41666,"0")</f>
        <v>#VALUE!</v>
      </c>
      <c r="V129" s="20" t="e">
        <f>SUM(T129:U129)</f>
        <v>#VALUE!</v>
      </c>
      <c r="W129" s="20" t="e">
        <f>IF($N129&gt;0,$N129/$P129,"0")</f>
        <v>#VALUE!</v>
      </c>
      <c r="X129" s="20" t="e">
        <f>IF($O129&gt;0,$O129/$P129,"0")</f>
        <v>#VALUE!</v>
      </c>
    </row>
    <row r="130" spans="1:24" ht="12.75">
      <c r="A130">
        <v>6</v>
      </c>
      <c r="B130">
        <v>76126</v>
      </c>
      <c r="C130">
        <v>90355</v>
      </c>
      <c r="K130" t="s">
        <v>166</v>
      </c>
      <c r="L130" t="str">
        <f>IF($E47="","0",+DATEVALUE($E47))</f>
        <v>0</v>
      </c>
      <c r="M130" t="str">
        <f>IF($F47="","0",+DATEVALUE($F47))</f>
        <v>0</v>
      </c>
      <c r="N130" t="e">
        <f>IF(AND(+$L130&lt;=+$P$90,+$M130&lt;=+$P$90),+$M130-+$L130+1,IF(AND($L130&lt;$Q$90,$M130&gt;$P$90),$P$90-$L130+1,"0"))</f>
        <v>#VALUE!</v>
      </c>
      <c r="O130" t="e">
        <f>IF(AND(+$L130=$P$90,+$M130=$M$90),+$M130-+$L130,IF(AND(+$L130&gt;+$P$90,+$M130&lt;=+$M$90),+$M130-+$L130+1,IF(AND($L130&lt;$Q$90,$M130&gt;$P$90),$M130-$Q$90+1,"0")))</f>
        <v>#VALUE!</v>
      </c>
      <c r="P130" s="3">
        <f>+M130-+L130+1</f>
        <v>1</v>
      </c>
      <c r="Q130" s="20" t="e">
        <f>IF($N130&gt;0,$N130/7,"0")</f>
        <v>#VALUE!</v>
      </c>
      <c r="R130" s="20" t="e">
        <f>IF($O130&gt;0,$O130/7,"0")</f>
        <v>#VALUE!</v>
      </c>
      <c r="S130" s="20" t="e">
        <f>SUM(Q130:R130)</f>
        <v>#VALUE!</v>
      </c>
      <c r="T130" s="20" t="e">
        <f>IF($N130&gt;0,$N130/30.41666,"0")</f>
        <v>#VALUE!</v>
      </c>
      <c r="U130" s="20" t="e">
        <f>IF($O130&gt;0,$O130/30.41666,"0")</f>
        <v>#VALUE!</v>
      </c>
      <c r="V130" s="20" t="e">
        <f>SUM(T130:U130)</f>
        <v>#VALUE!</v>
      </c>
      <c r="W130" s="20" t="e">
        <f>IF($N130&gt;0,$N130/$P130,"0")</f>
        <v>#VALUE!</v>
      </c>
      <c r="X130" s="20" t="e">
        <f>IF($O130&gt;0,$O130/$P130,"0")</f>
        <v>#VALUE!</v>
      </c>
    </row>
    <row r="131" spans="1:24" ht="12.75">
      <c r="A131">
        <v>7</v>
      </c>
      <c r="B131">
        <v>90356</v>
      </c>
      <c r="C131">
        <v>116055</v>
      </c>
      <c r="H131" t="str">
        <f>Data!T120</f>
        <v>3:1</v>
      </c>
      <c r="I131" s="5" t="e">
        <f>Data!U120</f>
        <v>#N/A</v>
      </c>
      <c r="K131" t="s">
        <v>167</v>
      </c>
      <c r="L131" t="str">
        <f>IF($E48="","0",+DATEVALUE($E48))</f>
        <v>0</v>
      </c>
      <c r="M131" t="str">
        <f>IF($F48="","0",+DATEVALUE($F48))</f>
        <v>0</v>
      </c>
      <c r="N131" t="e">
        <f>IF(AND(+$L131&lt;=+$P$90,+$M131&lt;=+$P$90),+$M131-+$L131+1,IF(AND($L131&lt;$Q$90,$M131&gt;$P$90),$P$90-$L131+1,"0"))</f>
        <v>#VALUE!</v>
      </c>
      <c r="O131" t="e">
        <f>IF(AND(+$L131=$P$90,+$M131=$M$90),+$M131-+$L131,IF(AND(+$L131&gt;+$P$90,+$M131&lt;=+$M$90),+$M131-+$L131+1,IF(AND($L131&lt;$Q$90,$M131&gt;$P$90),$M131-$Q$90+1,"0")))</f>
        <v>#VALUE!</v>
      </c>
      <c r="P131" s="3">
        <f>+M131-+L131+1</f>
        <v>1</v>
      </c>
      <c r="Q131" s="20" t="e">
        <f>IF($N131&gt;0,$N131/7,"0")</f>
        <v>#VALUE!</v>
      </c>
      <c r="R131" s="20" t="e">
        <f>IF($O131&gt;0,$O131/7,"0")</f>
        <v>#VALUE!</v>
      </c>
      <c r="S131" s="20" t="e">
        <f>SUM(Q131:R131)</f>
        <v>#VALUE!</v>
      </c>
      <c r="T131" s="20" t="e">
        <f>IF($N131&gt;0,$N131/30.41666,"0")</f>
        <v>#VALUE!</v>
      </c>
      <c r="U131" s="20" t="e">
        <f>IF($O131&gt;0,$O131/30.41666,"0")</f>
        <v>#VALUE!</v>
      </c>
      <c r="V131" s="20" t="e">
        <f>SUM(T131:U131)</f>
        <v>#VALUE!</v>
      </c>
      <c r="W131" s="20" t="e">
        <f>IF($N131&gt;0,$N131/$P131,"0")</f>
        <v>#VALUE!</v>
      </c>
      <c r="X131" s="20" t="e">
        <f>IF($O131&gt;0,$O131/$P131,"0")</f>
        <v>#VALUE!</v>
      </c>
    </row>
    <row r="132" spans="1:24" ht="12.75">
      <c r="A132">
        <v>8</v>
      </c>
      <c r="B132">
        <v>116056</v>
      </c>
      <c r="C132">
        <v>141755</v>
      </c>
      <c r="H132" t="str">
        <f>Data!T121</f>
        <v>3:2</v>
      </c>
      <c r="I132" s="5" t="e">
        <f>Data!U121</f>
        <v>#N/A</v>
      </c>
      <c r="K132" t="s">
        <v>179</v>
      </c>
      <c r="L132" t="str">
        <f>IF($E49="","0",+DATEVALUE($E49))</f>
        <v>0</v>
      </c>
      <c r="M132" t="str">
        <f>IF($F49="","0",+DATEVALUE($F49))</f>
        <v>0</v>
      </c>
      <c r="N132" t="e">
        <f>IF(AND(+$L132&lt;=+$P$90,+$M132&lt;=+$P$90),+$M132-+$L132+1,IF(AND($L132&lt;$Q$90,$M132&gt;$P$90),$P$90-$L132+1,"0"))</f>
        <v>#VALUE!</v>
      </c>
      <c r="O132" t="e">
        <f>IF(AND(+$L132=$P$90,+$M132=$M$90),+$M132-+$L132,IF(AND(+$L132&gt;+$P$90,+$M132&lt;=+$M$90),+$M132-+$L132+1,IF(AND($L132&lt;$Q$90,$M132&gt;$P$90),$M132-$Q$90+1,"0")))</f>
        <v>#VALUE!</v>
      </c>
      <c r="P132" s="3">
        <f>+M132-+L132+1</f>
        <v>1</v>
      </c>
      <c r="Q132" s="20" t="e">
        <f>IF($N132&gt;0,$N132/7,"0")</f>
        <v>#VALUE!</v>
      </c>
      <c r="R132" s="20" t="e">
        <f>IF($O132&gt;0,$O132/7,"0")</f>
        <v>#VALUE!</v>
      </c>
      <c r="S132" s="20" t="e">
        <f>SUM(Q132:R132)</f>
        <v>#VALUE!</v>
      </c>
      <c r="T132" s="20" t="e">
        <f>IF($N132&gt;0,$N132/30.41666,"0")</f>
        <v>#VALUE!</v>
      </c>
      <c r="U132" s="20" t="e">
        <f>IF($O132&gt;0,$O132/30.41666,"0")</f>
        <v>#VALUE!</v>
      </c>
      <c r="V132" s="20" t="e">
        <f>SUM(T132:U132)</f>
        <v>#VALUE!</v>
      </c>
      <c r="W132" s="20" t="e">
        <f>IF($N132&gt;0,$N132/$P132,"0")</f>
        <v>#VALUE!</v>
      </c>
      <c r="X132" s="20" t="e">
        <f>IF($O132&gt;0,$O132/$P132,"0")</f>
        <v>#VALUE!</v>
      </c>
    </row>
    <row r="133" spans="1:24" ht="12.75">
      <c r="A133">
        <v>9</v>
      </c>
      <c r="B133">
        <v>141756</v>
      </c>
      <c r="C133">
        <v>500000</v>
      </c>
      <c r="H133" t="str">
        <f>Data!T122</f>
        <v>3:3</v>
      </c>
      <c r="I133" s="5" t="e">
        <f>Data!U122</f>
        <v>#N/A</v>
      </c>
      <c r="K133" t="s">
        <v>176</v>
      </c>
      <c r="L133" t="str">
        <f>IF($E50="","0",+DATEVALUE($E50))</f>
        <v>0</v>
      </c>
      <c r="M133" t="str">
        <f>IF($F50="","0",+DATEVALUE($F50))</f>
        <v>0</v>
      </c>
      <c r="N133" t="e">
        <f>IF(AND(+$L133&lt;=+$P$90,+$M133&lt;=+$P$90),+$M133-+$L133+1,IF(AND($L133&lt;$Q$90,$M133&gt;$P$90),$P$90-$L133+1,"0"))</f>
        <v>#VALUE!</v>
      </c>
      <c r="O133" t="e">
        <f>IF(AND(+$L133=$P$90,+$M133=$M$90),+$M133-+$L133,IF(AND(+$L133&gt;+$P$90,+$M133&lt;=+$M$90),+$M133-+$L133+1,IF(AND($L133&lt;$Q$90,$M133&gt;$P$90),$M133-$Q$90+1,"0")))</f>
        <v>#VALUE!</v>
      </c>
      <c r="P133" s="3">
        <f>+M133-+L133+1</f>
        <v>1</v>
      </c>
      <c r="Q133" s="20" t="e">
        <f>IF($N133&gt;0,$N133/7,"0")</f>
        <v>#VALUE!</v>
      </c>
      <c r="R133" s="20" t="e">
        <f>IF($O133&gt;0,$O133/7,"0")</f>
        <v>#VALUE!</v>
      </c>
      <c r="S133" s="20" t="e">
        <f>SUM(Q133:R133)</f>
        <v>#VALUE!</v>
      </c>
      <c r="T133" s="20" t="e">
        <f>IF($N133&gt;0,$N133/30.41666,"0")</f>
        <v>#VALUE!</v>
      </c>
      <c r="U133" s="20" t="e">
        <f>IF($O133&gt;0,$O133/30.41666,"0")</f>
        <v>#VALUE!</v>
      </c>
      <c r="V133" s="20" t="e">
        <f>SUM(T133:U133)</f>
        <v>#VALUE!</v>
      </c>
      <c r="W133" s="20" t="e">
        <f>IF($N133&gt;0,$N133/$P133,"0")</f>
        <v>#VALUE!</v>
      </c>
      <c r="X133" s="20" t="e">
        <f>IF($O133&gt;0,$O133/$P133,"0")</f>
        <v>#VALUE!</v>
      </c>
    </row>
    <row r="134" spans="8:9" ht="12.75">
      <c r="H134" t="str">
        <f>Data!T123</f>
        <v>3:4</v>
      </c>
      <c r="I134" s="5" t="e">
        <f>Data!U123</f>
        <v>#N/A</v>
      </c>
    </row>
    <row r="135" spans="8:9" ht="12.75">
      <c r="H135" t="str">
        <f>Data!T124</f>
        <v>3:5</v>
      </c>
      <c r="I135" s="5" t="e">
        <f>Data!U124</f>
        <v>#N/A</v>
      </c>
    </row>
    <row r="136" spans="8:9" ht="12.75">
      <c r="H136" t="str">
        <f>Data!T125</f>
        <v>3:6</v>
      </c>
      <c r="I136" s="5" t="e">
        <f>Data!U125</f>
        <v>#N/A</v>
      </c>
    </row>
    <row r="137" spans="8:9" ht="12.75">
      <c r="H137" t="str">
        <f>Data!T126</f>
        <v>3:7</v>
      </c>
      <c r="I137" s="5" t="e">
        <f>Data!U126</f>
        <v>#N/A</v>
      </c>
    </row>
    <row r="138" spans="8:9" ht="12.75">
      <c r="H138" t="str">
        <f>Data!T127</f>
        <v>3:8</v>
      </c>
      <c r="I138" s="5" t="e">
        <f>Data!U127</f>
        <v>#N/A</v>
      </c>
    </row>
    <row r="139" spans="8:24" ht="12.75">
      <c r="H139" t="str">
        <f>Data!T128</f>
        <v>3:9</v>
      </c>
      <c r="I139" s="5" t="e">
        <f>Data!U128</f>
        <v>#N/A</v>
      </c>
      <c r="K139" t="s">
        <v>180</v>
      </c>
      <c r="L139" t="str">
        <f aca="true" t="shared" si="35" ref="L139:L150">IF($E56="","0",+DATEVALUE($E56))</f>
        <v>0</v>
      </c>
      <c r="M139" t="str">
        <f aca="true" t="shared" si="36" ref="M139:M150">IF($F56="","0",+DATEVALUE($F56))</f>
        <v>0</v>
      </c>
      <c r="N139" t="e">
        <f aca="true" t="shared" si="37" ref="N139:N150">IF(AND(+$L139&lt;=+$P$90,+$M139&lt;=+$P$90),+$M139-+$L139+1,IF(AND($L139&lt;$Q$90,$M139&gt;$P$90),$P$90-$L139+1,"0"))</f>
        <v>#VALUE!</v>
      </c>
      <c r="O139" t="e">
        <f aca="true" t="shared" si="38" ref="O139:O150">IF(AND(+$L139=$P$90,+$M139=$M$90),+$M139-+$L139,IF(AND(+$L139&gt;+$P$90,+$M139&lt;=+$M$90),+$M139-+$L139+1,IF(AND($L139&lt;$Q$90,$M139&gt;$P$90),$M139-$Q$90+1,"0")))</f>
        <v>#VALUE!</v>
      </c>
      <c r="P139" s="3">
        <f>+M139-+L139+1</f>
        <v>1</v>
      </c>
      <c r="Q139" s="20" t="e">
        <f>IF($N139&gt;0,$N139/7,"0")</f>
        <v>#VALUE!</v>
      </c>
      <c r="R139" s="20" t="e">
        <f>IF($O139&gt;0,$O139/7,"0")</f>
        <v>#VALUE!</v>
      </c>
      <c r="S139" s="20" t="e">
        <f>SUM(Q139:R139)</f>
        <v>#VALUE!</v>
      </c>
      <c r="T139" s="20" t="e">
        <f>IF($N139&gt;0,$N139/30.41666,"0")</f>
        <v>#VALUE!</v>
      </c>
      <c r="U139" s="20" t="e">
        <f>IF($O139&gt;0,$O139/30.41666,"0")</f>
        <v>#VALUE!</v>
      </c>
      <c r="V139" s="20" t="e">
        <f>SUM(T139:U139)</f>
        <v>#VALUE!</v>
      </c>
      <c r="W139" s="20" t="e">
        <f>IF($N139&gt;0,$N139/$P139,"0")</f>
        <v>#VALUE!</v>
      </c>
      <c r="X139" s="20" t="e">
        <f>IF($O139&gt;0,$O139/$P139,"0")</f>
        <v>#VALUE!</v>
      </c>
    </row>
    <row r="140" spans="11:24" ht="12.75">
      <c r="K140" t="s">
        <v>181</v>
      </c>
      <c r="L140" t="str">
        <f t="shared" si="35"/>
        <v>0</v>
      </c>
      <c r="M140" t="str">
        <f t="shared" si="36"/>
        <v>0</v>
      </c>
      <c r="N140" t="e">
        <f t="shared" si="37"/>
        <v>#VALUE!</v>
      </c>
      <c r="O140" t="e">
        <f t="shared" si="38"/>
        <v>#VALUE!</v>
      </c>
      <c r="P140" s="3">
        <f aca="true" t="shared" si="39" ref="P140:P150">+M140-+L140+1</f>
        <v>1</v>
      </c>
      <c r="Q140" s="20" t="e">
        <f aca="true" t="shared" si="40" ref="Q140:Q150">IF($N140&gt;0,$N140/7,"0")</f>
        <v>#VALUE!</v>
      </c>
      <c r="R140" s="20" t="e">
        <f aca="true" t="shared" si="41" ref="R140:R150">IF($O140&gt;0,$O140/7,"0")</f>
        <v>#VALUE!</v>
      </c>
      <c r="S140" s="20" t="e">
        <f aca="true" t="shared" si="42" ref="S140:S150">SUM(Q140:R140)</f>
        <v>#VALUE!</v>
      </c>
      <c r="T140" s="20" t="e">
        <f aca="true" t="shared" si="43" ref="T140:T150">IF($N140&gt;0,$N140/30.41666,"0")</f>
        <v>#VALUE!</v>
      </c>
      <c r="U140" s="20" t="e">
        <f aca="true" t="shared" si="44" ref="U140:U150">IF($O140&gt;0,$O140/30.41666,"0")</f>
        <v>#VALUE!</v>
      </c>
      <c r="V140" s="20" t="e">
        <f aca="true" t="shared" si="45" ref="V140:V150">SUM(T140:U140)</f>
        <v>#VALUE!</v>
      </c>
      <c r="W140" s="20" t="e">
        <f aca="true" t="shared" si="46" ref="W140:W150">IF($N140&gt;0,$N140/$P140,"0")</f>
        <v>#VALUE!</v>
      </c>
      <c r="X140" s="20" t="e">
        <f aca="true" t="shared" si="47" ref="X140:X150">IF($O140&gt;0,$O140/$P140,"0")</f>
        <v>#VALUE!</v>
      </c>
    </row>
    <row r="141" spans="11:24" ht="12.75">
      <c r="K141" t="s">
        <v>182</v>
      </c>
      <c r="L141" t="str">
        <f t="shared" si="35"/>
        <v>0</v>
      </c>
      <c r="M141" t="str">
        <f t="shared" si="36"/>
        <v>0</v>
      </c>
      <c r="N141" t="e">
        <f t="shared" si="37"/>
        <v>#VALUE!</v>
      </c>
      <c r="O141" t="e">
        <f t="shared" si="38"/>
        <v>#VALUE!</v>
      </c>
      <c r="P141" s="3">
        <f t="shared" si="39"/>
        <v>1</v>
      </c>
      <c r="Q141" s="20" t="e">
        <f t="shared" si="40"/>
        <v>#VALUE!</v>
      </c>
      <c r="R141" s="20" t="e">
        <f t="shared" si="41"/>
        <v>#VALUE!</v>
      </c>
      <c r="S141" s="20" t="e">
        <f t="shared" si="42"/>
        <v>#VALUE!</v>
      </c>
      <c r="T141" s="20" t="e">
        <f t="shared" si="43"/>
        <v>#VALUE!</v>
      </c>
      <c r="U141" s="20" t="e">
        <f t="shared" si="44"/>
        <v>#VALUE!</v>
      </c>
      <c r="V141" s="20" t="e">
        <f t="shared" si="45"/>
        <v>#VALUE!</v>
      </c>
      <c r="W141" s="20" t="e">
        <f t="shared" si="46"/>
        <v>#VALUE!</v>
      </c>
      <c r="X141" s="20" t="e">
        <f t="shared" si="47"/>
        <v>#VALUE!</v>
      </c>
    </row>
    <row r="142" spans="8:24" ht="12.75">
      <c r="H142" s="15" t="s">
        <v>34</v>
      </c>
      <c r="I142" s="25" t="e">
        <f>Data!Q68</f>
        <v>#N/A</v>
      </c>
      <c r="K142" t="s">
        <v>194</v>
      </c>
      <c r="L142" t="str">
        <f t="shared" si="35"/>
        <v>0</v>
      </c>
      <c r="M142" t="str">
        <f t="shared" si="36"/>
        <v>0</v>
      </c>
      <c r="N142" t="e">
        <f t="shared" si="37"/>
        <v>#VALUE!</v>
      </c>
      <c r="O142" t="e">
        <f t="shared" si="38"/>
        <v>#VALUE!</v>
      </c>
      <c r="P142" s="3">
        <f t="shared" si="39"/>
        <v>1</v>
      </c>
      <c r="Q142" s="20" t="e">
        <f t="shared" si="40"/>
        <v>#VALUE!</v>
      </c>
      <c r="R142" s="20" t="e">
        <f t="shared" si="41"/>
        <v>#VALUE!</v>
      </c>
      <c r="S142" s="20" t="e">
        <f t="shared" si="42"/>
        <v>#VALUE!</v>
      </c>
      <c r="T142" s="20" t="e">
        <f t="shared" si="43"/>
        <v>#VALUE!</v>
      </c>
      <c r="U142" s="20" t="e">
        <f t="shared" si="44"/>
        <v>#VALUE!</v>
      </c>
      <c r="V142" s="20" t="e">
        <f t="shared" si="45"/>
        <v>#VALUE!</v>
      </c>
      <c r="W142" s="20" t="e">
        <f t="shared" si="46"/>
        <v>#VALUE!</v>
      </c>
      <c r="X142" s="20" t="e">
        <f t="shared" si="47"/>
        <v>#VALUE!</v>
      </c>
    </row>
    <row r="143" spans="8:24" ht="12.75">
      <c r="H143" s="11" t="s">
        <v>35</v>
      </c>
      <c r="I143" s="25" t="e">
        <f>Data!Q69</f>
        <v>#N/A</v>
      </c>
      <c r="K143" t="s">
        <v>168</v>
      </c>
      <c r="L143" t="str">
        <f t="shared" si="35"/>
        <v>0</v>
      </c>
      <c r="M143" t="str">
        <f t="shared" si="36"/>
        <v>0</v>
      </c>
      <c r="N143" t="e">
        <f t="shared" si="37"/>
        <v>#VALUE!</v>
      </c>
      <c r="O143" t="e">
        <f t="shared" si="38"/>
        <v>#VALUE!</v>
      </c>
      <c r="P143" s="3">
        <f t="shared" si="39"/>
        <v>1</v>
      </c>
      <c r="Q143" s="20" t="e">
        <f t="shared" si="40"/>
        <v>#VALUE!</v>
      </c>
      <c r="R143" s="20" t="e">
        <f t="shared" si="41"/>
        <v>#VALUE!</v>
      </c>
      <c r="S143" s="20" t="e">
        <f t="shared" si="42"/>
        <v>#VALUE!</v>
      </c>
      <c r="T143" s="20" t="e">
        <f t="shared" si="43"/>
        <v>#VALUE!</v>
      </c>
      <c r="U143" s="20" t="e">
        <f t="shared" si="44"/>
        <v>#VALUE!</v>
      </c>
      <c r="V143" s="20" t="e">
        <f t="shared" si="45"/>
        <v>#VALUE!</v>
      </c>
      <c r="W143" s="20" t="e">
        <f t="shared" si="46"/>
        <v>#VALUE!</v>
      </c>
      <c r="X143" s="20" t="e">
        <f t="shared" si="47"/>
        <v>#VALUE!</v>
      </c>
    </row>
    <row r="144" spans="8:24" ht="12.75">
      <c r="H144" s="15" t="s">
        <v>36</v>
      </c>
      <c r="I144" s="25" t="e">
        <f>Data!Q70</f>
        <v>#N/A</v>
      </c>
      <c r="K144" t="s">
        <v>195</v>
      </c>
      <c r="L144" t="str">
        <f t="shared" si="35"/>
        <v>0</v>
      </c>
      <c r="M144" t="str">
        <f t="shared" si="36"/>
        <v>0</v>
      </c>
      <c r="N144" t="e">
        <f t="shared" si="37"/>
        <v>#VALUE!</v>
      </c>
      <c r="O144" t="e">
        <f t="shared" si="38"/>
        <v>#VALUE!</v>
      </c>
      <c r="P144" s="3">
        <f t="shared" si="39"/>
        <v>1</v>
      </c>
      <c r="Q144" s="20" t="e">
        <f t="shared" si="40"/>
        <v>#VALUE!</v>
      </c>
      <c r="R144" s="20" t="e">
        <f t="shared" si="41"/>
        <v>#VALUE!</v>
      </c>
      <c r="S144" s="20" t="e">
        <f t="shared" si="42"/>
        <v>#VALUE!</v>
      </c>
      <c r="T144" s="20" t="e">
        <f t="shared" si="43"/>
        <v>#VALUE!</v>
      </c>
      <c r="U144" s="20" t="e">
        <f t="shared" si="44"/>
        <v>#VALUE!</v>
      </c>
      <c r="V144" s="20" t="e">
        <f t="shared" si="45"/>
        <v>#VALUE!</v>
      </c>
      <c r="W144" s="20" t="e">
        <f t="shared" si="46"/>
        <v>#VALUE!</v>
      </c>
      <c r="X144" s="20" t="e">
        <f t="shared" si="47"/>
        <v>#VALUE!</v>
      </c>
    </row>
    <row r="145" spans="8:24" ht="12.75">
      <c r="H145" s="15" t="s">
        <v>37</v>
      </c>
      <c r="I145" s="25" t="e">
        <f>Data!Q71</f>
        <v>#N/A</v>
      </c>
      <c r="K145" t="s">
        <v>196</v>
      </c>
      <c r="L145" t="str">
        <f t="shared" si="35"/>
        <v>0</v>
      </c>
      <c r="M145" t="str">
        <f t="shared" si="36"/>
        <v>0</v>
      </c>
      <c r="N145" t="e">
        <f t="shared" si="37"/>
        <v>#VALUE!</v>
      </c>
      <c r="O145" t="e">
        <f t="shared" si="38"/>
        <v>#VALUE!</v>
      </c>
      <c r="P145" s="3">
        <f t="shared" si="39"/>
        <v>1</v>
      </c>
      <c r="Q145" s="20" t="e">
        <f t="shared" si="40"/>
        <v>#VALUE!</v>
      </c>
      <c r="R145" s="20" t="e">
        <f t="shared" si="41"/>
        <v>#VALUE!</v>
      </c>
      <c r="S145" s="20" t="e">
        <f t="shared" si="42"/>
        <v>#VALUE!</v>
      </c>
      <c r="T145" s="20" t="e">
        <f t="shared" si="43"/>
        <v>#VALUE!</v>
      </c>
      <c r="U145" s="20" t="e">
        <f t="shared" si="44"/>
        <v>#VALUE!</v>
      </c>
      <c r="V145" s="20" t="e">
        <f t="shared" si="45"/>
        <v>#VALUE!</v>
      </c>
      <c r="W145" s="20" t="e">
        <f t="shared" si="46"/>
        <v>#VALUE!</v>
      </c>
      <c r="X145" s="20" t="e">
        <f t="shared" si="47"/>
        <v>#VALUE!</v>
      </c>
    </row>
    <row r="146" spans="8:24" ht="12.75">
      <c r="H146" s="15" t="s">
        <v>38</v>
      </c>
      <c r="I146" s="25" t="e">
        <f>Data!Q72</f>
        <v>#N/A</v>
      </c>
      <c r="K146" t="s">
        <v>197</v>
      </c>
      <c r="L146" t="str">
        <f t="shared" si="35"/>
        <v>0</v>
      </c>
      <c r="M146" t="str">
        <f t="shared" si="36"/>
        <v>0</v>
      </c>
      <c r="N146" t="e">
        <f t="shared" si="37"/>
        <v>#VALUE!</v>
      </c>
      <c r="O146" t="e">
        <f t="shared" si="38"/>
        <v>#VALUE!</v>
      </c>
      <c r="P146" s="3">
        <f t="shared" si="39"/>
        <v>1</v>
      </c>
      <c r="Q146" s="20" t="e">
        <f t="shared" si="40"/>
        <v>#VALUE!</v>
      </c>
      <c r="R146" s="20" t="e">
        <f t="shared" si="41"/>
        <v>#VALUE!</v>
      </c>
      <c r="S146" s="20" t="e">
        <f t="shared" si="42"/>
        <v>#VALUE!</v>
      </c>
      <c r="T146" s="20" t="e">
        <f t="shared" si="43"/>
        <v>#VALUE!</v>
      </c>
      <c r="U146" s="20" t="e">
        <f t="shared" si="44"/>
        <v>#VALUE!</v>
      </c>
      <c r="V146" s="20" t="e">
        <f t="shared" si="45"/>
        <v>#VALUE!</v>
      </c>
      <c r="W146" s="20" t="e">
        <f t="shared" si="46"/>
        <v>#VALUE!</v>
      </c>
      <c r="X146" s="20" t="e">
        <f t="shared" si="47"/>
        <v>#VALUE!</v>
      </c>
    </row>
    <row r="147" spans="8:24" ht="12.75">
      <c r="H147" s="15" t="s">
        <v>39</v>
      </c>
      <c r="I147" s="25" t="e">
        <f>Data!Q73</f>
        <v>#N/A</v>
      </c>
      <c r="K147" t="s">
        <v>198</v>
      </c>
      <c r="L147" t="str">
        <f t="shared" si="35"/>
        <v>0</v>
      </c>
      <c r="M147" t="str">
        <f t="shared" si="36"/>
        <v>0</v>
      </c>
      <c r="N147" t="e">
        <f t="shared" si="37"/>
        <v>#VALUE!</v>
      </c>
      <c r="O147" t="e">
        <f t="shared" si="38"/>
        <v>#VALUE!</v>
      </c>
      <c r="P147" s="3">
        <f t="shared" si="39"/>
        <v>1</v>
      </c>
      <c r="Q147" s="20" t="e">
        <f t="shared" si="40"/>
        <v>#VALUE!</v>
      </c>
      <c r="R147" s="20" t="e">
        <f t="shared" si="41"/>
        <v>#VALUE!</v>
      </c>
      <c r="S147" s="20" t="e">
        <f t="shared" si="42"/>
        <v>#VALUE!</v>
      </c>
      <c r="T147" s="20" t="e">
        <f t="shared" si="43"/>
        <v>#VALUE!</v>
      </c>
      <c r="U147" s="20" t="e">
        <f t="shared" si="44"/>
        <v>#VALUE!</v>
      </c>
      <c r="V147" s="20" t="e">
        <f t="shared" si="45"/>
        <v>#VALUE!</v>
      </c>
      <c r="W147" s="20" t="e">
        <f t="shared" si="46"/>
        <v>#VALUE!</v>
      </c>
      <c r="X147" s="20" t="e">
        <f t="shared" si="47"/>
        <v>#VALUE!</v>
      </c>
    </row>
    <row r="148" spans="8:24" ht="12.75">
      <c r="H148" s="15" t="s">
        <v>46</v>
      </c>
      <c r="I148" s="25" t="e">
        <f>Data!Q74</f>
        <v>#N/A</v>
      </c>
      <c r="K148" t="s">
        <v>199</v>
      </c>
      <c r="L148" t="str">
        <f t="shared" si="35"/>
        <v>0</v>
      </c>
      <c r="M148" t="str">
        <f t="shared" si="36"/>
        <v>0</v>
      </c>
      <c r="N148" t="e">
        <f t="shared" si="37"/>
        <v>#VALUE!</v>
      </c>
      <c r="O148" t="e">
        <f t="shared" si="38"/>
        <v>#VALUE!</v>
      </c>
      <c r="P148" s="3">
        <f t="shared" si="39"/>
        <v>1</v>
      </c>
      <c r="Q148" s="20" t="e">
        <f t="shared" si="40"/>
        <v>#VALUE!</v>
      </c>
      <c r="R148" s="20" t="e">
        <f t="shared" si="41"/>
        <v>#VALUE!</v>
      </c>
      <c r="S148" s="20" t="e">
        <f t="shared" si="42"/>
        <v>#VALUE!</v>
      </c>
      <c r="T148" s="20" t="e">
        <f t="shared" si="43"/>
        <v>#VALUE!</v>
      </c>
      <c r="U148" s="20" t="e">
        <f t="shared" si="44"/>
        <v>#VALUE!</v>
      </c>
      <c r="V148" s="20" t="e">
        <f t="shared" si="45"/>
        <v>#VALUE!</v>
      </c>
      <c r="W148" s="20" t="e">
        <f t="shared" si="46"/>
        <v>#VALUE!</v>
      </c>
      <c r="X148" s="20" t="e">
        <f t="shared" si="47"/>
        <v>#VALUE!</v>
      </c>
    </row>
    <row r="149" spans="8:24" ht="12.75">
      <c r="H149" s="15" t="s">
        <v>47</v>
      </c>
      <c r="I149" s="25" t="e">
        <f>Data!Q75</f>
        <v>#N/A</v>
      </c>
      <c r="K149" t="s">
        <v>177</v>
      </c>
      <c r="L149" t="str">
        <f t="shared" si="35"/>
        <v>0</v>
      </c>
      <c r="M149" t="str">
        <f t="shared" si="36"/>
        <v>0</v>
      </c>
      <c r="N149" t="e">
        <f t="shared" si="37"/>
        <v>#VALUE!</v>
      </c>
      <c r="O149" t="e">
        <f t="shared" si="38"/>
        <v>#VALUE!</v>
      </c>
      <c r="P149" s="3">
        <f t="shared" si="39"/>
        <v>1</v>
      </c>
      <c r="Q149" s="20" t="e">
        <f t="shared" si="40"/>
        <v>#VALUE!</v>
      </c>
      <c r="R149" s="20" t="e">
        <f t="shared" si="41"/>
        <v>#VALUE!</v>
      </c>
      <c r="S149" s="20" t="e">
        <f t="shared" si="42"/>
        <v>#VALUE!</v>
      </c>
      <c r="T149" s="20" t="e">
        <f t="shared" si="43"/>
        <v>#VALUE!</v>
      </c>
      <c r="U149" s="20" t="e">
        <f t="shared" si="44"/>
        <v>#VALUE!</v>
      </c>
      <c r="V149" s="20" t="e">
        <f t="shared" si="45"/>
        <v>#VALUE!</v>
      </c>
      <c r="W149" s="20" t="e">
        <f t="shared" si="46"/>
        <v>#VALUE!</v>
      </c>
      <c r="X149" s="20" t="e">
        <f t="shared" si="47"/>
        <v>#VALUE!</v>
      </c>
    </row>
    <row r="150" spans="11:24" ht="12.75">
      <c r="K150" t="s">
        <v>169</v>
      </c>
      <c r="L150" t="str">
        <f t="shared" si="35"/>
        <v>0</v>
      </c>
      <c r="M150" t="str">
        <f t="shared" si="36"/>
        <v>0</v>
      </c>
      <c r="N150" t="e">
        <f t="shared" si="37"/>
        <v>#VALUE!</v>
      </c>
      <c r="O150" t="e">
        <f t="shared" si="38"/>
        <v>#VALUE!</v>
      </c>
      <c r="P150" s="3">
        <f t="shared" si="39"/>
        <v>1</v>
      </c>
      <c r="Q150" s="20" t="e">
        <f t="shared" si="40"/>
        <v>#VALUE!</v>
      </c>
      <c r="R150" s="20" t="e">
        <f t="shared" si="41"/>
        <v>#VALUE!</v>
      </c>
      <c r="S150" s="20" t="e">
        <f t="shared" si="42"/>
        <v>#VALUE!</v>
      </c>
      <c r="T150" s="20" t="e">
        <f t="shared" si="43"/>
        <v>#VALUE!</v>
      </c>
      <c r="U150" s="20" t="e">
        <f t="shared" si="44"/>
        <v>#VALUE!</v>
      </c>
      <c r="V150" s="20" t="e">
        <f t="shared" si="45"/>
        <v>#VALUE!</v>
      </c>
      <c r="W150" s="20" t="e">
        <f t="shared" si="46"/>
        <v>#VALUE!</v>
      </c>
      <c r="X150" s="20" t="e">
        <f t="shared" si="47"/>
        <v>#VALUE!</v>
      </c>
    </row>
    <row r="151" spans="8:9" ht="12.75">
      <c r="H151" s="10" t="s">
        <v>40</v>
      </c>
      <c r="I151" s="25" t="e">
        <f>Data!Y68</f>
        <v>#N/A</v>
      </c>
    </row>
    <row r="152" spans="8:9" ht="12.75">
      <c r="H152" s="10" t="s">
        <v>41</v>
      </c>
      <c r="I152" s="25" t="e">
        <f>Data!Y69</f>
        <v>#N/A</v>
      </c>
    </row>
    <row r="153" spans="8:9" ht="12.75">
      <c r="H153" s="10" t="s">
        <v>42</v>
      </c>
      <c r="I153" s="25" t="e">
        <f>Data!Y70</f>
        <v>#N/A</v>
      </c>
    </row>
    <row r="154" spans="8:9" ht="12.75">
      <c r="H154" s="10" t="s">
        <v>43</v>
      </c>
      <c r="I154" s="25" t="e">
        <f>Data!Y71</f>
        <v>#N/A</v>
      </c>
    </row>
    <row r="155" spans="8:9" ht="12.75">
      <c r="H155" s="10" t="s">
        <v>44</v>
      </c>
      <c r="I155" s="25" t="e">
        <f>Data!Y72</f>
        <v>#N/A</v>
      </c>
    </row>
    <row r="156" spans="8:9" ht="12.75">
      <c r="H156" s="10" t="s">
        <v>45</v>
      </c>
      <c r="I156" s="25" t="e">
        <f>Data!Y73</f>
        <v>#N/A</v>
      </c>
    </row>
    <row r="157" spans="8:9" ht="12.75">
      <c r="H157" s="10" t="s">
        <v>48</v>
      </c>
      <c r="I157" s="25" t="e">
        <f>Data!Y74</f>
        <v>#N/A</v>
      </c>
    </row>
    <row r="158" spans="8:9" ht="12.75">
      <c r="H158" s="10" t="s">
        <v>49</v>
      </c>
      <c r="I158" s="25" t="e">
        <f>Data!Y75</f>
        <v>#N/A</v>
      </c>
    </row>
    <row r="159" spans="8:9" ht="12.75">
      <c r="H159" s="10"/>
      <c r="I159" s="25"/>
    </row>
    <row r="160" spans="8:9" ht="12.75">
      <c r="H160" s="10"/>
      <c r="I160" s="25"/>
    </row>
    <row r="161" spans="8:9" ht="12.75">
      <c r="H161" s="15" t="s">
        <v>8</v>
      </c>
      <c r="I161" s="25" t="e">
        <f>Data!L156</f>
        <v>#N/A</v>
      </c>
    </row>
    <row r="162" spans="8:9" ht="12.75">
      <c r="H162" s="15" t="s">
        <v>9</v>
      </c>
      <c r="I162" s="25" t="e">
        <f>Data!L157</f>
        <v>#N/A</v>
      </c>
    </row>
    <row r="163" spans="8:9" ht="12.75">
      <c r="H163" s="15" t="s">
        <v>10</v>
      </c>
      <c r="I163" s="25" t="e">
        <f>Data!L158</f>
        <v>#N/A</v>
      </c>
    </row>
    <row r="164" spans="8:9" ht="12.75">
      <c r="H164" s="15" t="s">
        <v>125</v>
      </c>
      <c r="I164" s="25" t="e">
        <f>Data!L159</f>
        <v>#N/A</v>
      </c>
    </row>
    <row r="166" spans="11:24" ht="12.75">
      <c r="K166" t="s">
        <v>183</v>
      </c>
      <c r="L166" t="str">
        <f aca="true" t="shared" si="48" ref="L166:L173">IF($E56="","0",+DATEVALUE($E56))</f>
        <v>0</v>
      </c>
      <c r="M166" t="str">
        <f aca="true" t="shared" si="49" ref="M166:M173">IF($F56="","0",+DATEVALUE($F56))</f>
        <v>0</v>
      </c>
      <c r="N166" t="e">
        <f aca="true" t="shared" si="50" ref="N166:N173">IF(AND(+$L166&lt;=+$P$90,+$M166&lt;=+$P$90),+$M166-+$L166+1,IF(AND($L166&lt;$Q$90,$M166&gt;$P$90),$P$90-$L166+1,"0"))</f>
        <v>#VALUE!</v>
      </c>
      <c r="O166" t="e">
        <f aca="true" t="shared" si="51" ref="O166:O173">IF(AND(+$L166=$P$90,+$M166=$M$90),+$M166-+$L166,IF(AND(+$L166&gt;+$P$90,+$M166&lt;=+$M$90),+$M166-+$L166+1,IF(AND($L166&lt;$Q$90,$M166&gt;$P$90),$M166-$Q$90+1,"0")))</f>
        <v>#VALUE!</v>
      </c>
      <c r="P166" s="3">
        <f>+M166-+L166+1</f>
        <v>1</v>
      </c>
      <c r="Q166" s="20" t="e">
        <f aca="true" t="shared" si="52" ref="Q166:Q173">IF($N166&gt;0,$N166/7,"0")</f>
        <v>#VALUE!</v>
      </c>
      <c r="R166" s="20" t="e">
        <f aca="true" t="shared" si="53" ref="R166:R173">IF($O166&gt;0,$O166/7,"0")</f>
        <v>#VALUE!</v>
      </c>
      <c r="S166" s="20" t="e">
        <f>SUM(Q166:R166)</f>
        <v>#VALUE!</v>
      </c>
      <c r="T166" s="20" t="e">
        <f aca="true" t="shared" si="54" ref="T166:T173">IF($N166&gt;0,$N166/30.41666,"0")</f>
        <v>#VALUE!</v>
      </c>
      <c r="U166" s="20" t="e">
        <f aca="true" t="shared" si="55" ref="U166:U173">IF($O166&gt;0,$O166/30.41666,"0")</f>
        <v>#VALUE!</v>
      </c>
      <c r="V166" s="20" t="e">
        <f>SUM(T166:U166)</f>
        <v>#VALUE!</v>
      </c>
      <c r="W166" s="20" t="e">
        <f aca="true" t="shared" si="56" ref="W166:W173">IF($N166&gt;0,$N166/$P166,"0")</f>
        <v>#VALUE!</v>
      </c>
      <c r="X166" s="20" t="e">
        <f aca="true" t="shared" si="57" ref="X166:X173">IF($O166&gt;0,$O166/$P166,"0")</f>
        <v>#VALUE!</v>
      </c>
    </row>
    <row r="167" spans="8:24" ht="12.75">
      <c r="H167" s="15" t="s">
        <v>34</v>
      </c>
      <c r="I167" s="25" t="e">
        <f>Data!L182</f>
        <v>#N/A</v>
      </c>
      <c r="K167" t="s">
        <v>184</v>
      </c>
      <c r="L167" t="str">
        <f t="shared" si="48"/>
        <v>0</v>
      </c>
      <c r="M167" t="str">
        <f t="shared" si="49"/>
        <v>0</v>
      </c>
      <c r="N167" t="e">
        <f t="shared" si="50"/>
        <v>#VALUE!</v>
      </c>
      <c r="O167" t="e">
        <f t="shared" si="51"/>
        <v>#VALUE!</v>
      </c>
      <c r="P167" s="3">
        <f aca="true" t="shared" si="58" ref="P167:P172">+M167-+L167+1</f>
        <v>1</v>
      </c>
      <c r="Q167" s="20" t="e">
        <f t="shared" si="52"/>
        <v>#VALUE!</v>
      </c>
      <c r="R167" s="20" t="e">
        <f t="shared" si="53"/>
        <v>#VALUE!</v>
      </c>
      <c r="S167" s="20" t="e">
        <f aca="true" t="shared" si="59" ref="S167:S172">SUM(Q167:R167)</f>
        <v>#VALUE!</v>
      </c>
      <c r="T167" s="20" t="e">
        <f t="shared" si="54"/>
        <v>#VALUE!</v>
      </c>
      <c r="U167" s="20" t="e">
        <f t="shared" si="55"/>
        <v>#VALUE!</v>
      </c>
      <c r="V167" s="20" t="e">
        <f aca="true" t="shared" si="60" ref="V167:V172">SUM(T167:U167)</f>
        <v>#VALUE!</v>
      </c>
      <c r="W167" s="20" t="e">
        <f t="shared" si="56"/>
        <v>#VALUE!</v>
      </c>
      <c r="X167" s="20" t="e">
        <f t="shared" si="57"/>
        <v>#VALUE!</v>
      </c>
    </row>
    <row r="168" spans="8:24" ht="12.75">
      <c r="H168" s="11" t="s">
        <v>35</v>
      </c>
      <c r="I168" s="25" t="e">
        <f>Data!L183</f>
        <v>#N/A</v>
      </c>
      <c r="K168" t="s">
        <v>185</v>
      </c>
      <c r="L168" t="str">
        <f t="shared" si="48"/>
        <v>0</v>
      </c>
      <c r="M168" t="str">
        <f t="shared" si="49"/>
        <v>0</v>
      </c>
      <c r="N168" t="e">
        <f t="shared" si="50"/>
        <v>#VALUE!</v>
      </c>
      <c r="O168" t="e">
        <f t="shared" si="51"/>
        <v>#VALUE!</v>
      </c>
      <c r="P168" s="3">
        <f t="shared" si="58"/>
        <v>1</v>
      </c>
      <c r="Q168" s="20" t="e">
        <f t="shared" si="52"/>
        <v>#VALUE!</v>
      </c>
      <c r="R168" s="20" t="e">
        <f t="shared" si="53"/>
        <v>#VALUE!</v>
      </c>
      <c r="S168" s="20" t="e">
        <f t="shared" si="59"/>
        <v>#VALUE!</v>
      </c>
      <c r="T168" s="20" t="e">
        <f t="shared" si="54"/>
        <v>#VALUE!</v>
      </c>
      <c r="U168" s="20" t="e">
        <f t="shared" si="55"/>
        <v>#VALUE!</v>
      </c>
      <c r="V168" s="20" t="e">
        <f t="shared" si="60"/>
        <v>#VALUE!</v>
      </c>
      <c r="W168" s="20" t="e">
        <f t="shared" si="56"/>
        <v>#VALUE!</v>
      </c>
      <c r="X168" s="20" t="e">
        <f t="shared" si="57"/>
        <v>#VALUE!</v>
      </c>
    </row>
    <row r="169" spans="8:24" ht="12.75">
      <c r="H169" s="15" t="s">
        <v>36</v>
      </c>
      <c r="I169" s="25" t="e">
        <f>Data!L184</f>
        <v>#N/A</v>
      </c>
      <c r="K169" t="s">
        <v>186</v>
      </c>
      <c r="L169" t="str">
        <f t="shared" si="48"/>
        <v>0</v>
      </c>
      <c r="M169" t="str">
        <f t="shared" si="49"/>
        <v>0</v>
      </c>
      <c r="N169" t="e">
        <f t="shared" si="50"/>
        <v>#VALUE!</v>
      </c>
      <c r="O169" t="e">
        <f t="shared" si="51"/>
        <v>#VALUE!</v>
      </c>
      <c r="P169" s="3">
        <f t="shared" si="58"/>
        <v>1</v>
      </c>
      <c r="Q169" s="20" t="e">
        <f t="shared" si="52"/>
        <v>#VALUE!</v>
      </c>
      <c r="R169" s="20" t="e">
        <f t="shared" si="53"/>
        <v>#VALUE!</v>
      </c>
      <c r="S169" s="20" t="e">
        <f t="shared" si="59"/>
        <v>#VALUE!</v>
      </c>
      <c r="T169" s="20" t="e">
        <f t="shared" si="54"/>
        <v>#VALUE!</v>
      </c>
      <c r="U169" s="20" t="e">
        <f t="shared" si="55"/>
        <v>#VALUE!</v>
      </c>
      <c r="V169" s="20" t="e">
        <f t="shared" si="60"/>
        <v>#VALUE!</v>
      </c>
      <c r="W169" s="20" t="e">
        <f t="shared" si="56"/>
        <v>#VALUE!</v>
      </c>
      <c r="X169" s="20" t="e">
        <f t="shared" si="57"/>
        <v>#VALUE!</v>
      </c>
    </row>
    <row r="170" spans="8:24" ht="12.75">
      <c r="H170" s="15" t="s">
        <v>37</v>
      </c>
      <c r="I170" s="25" t="e">
        <f>Data!L185</f>
        <v>#N/A</v>
      </c>
      <c r="K170" t="s">
        <v>187</v>
      </c>
      <c r="L170" t="str">
        <f t="shared" si="48"/>
        <v>0</v>
      </c>
      <c r="M170" t="str">
        <f t="shared" si="49"/>
        <v>0</v>
      </c>
      <c r="N170" t="e">
        <f t="shared" si="50"/>
        <v>#VALUE!</v>
      </c>
      <c r="O170" t="e">
        <f t="shared" si="51"/>
        <v>#VALUE!</v>
      </c>
      <c r="P170" s="3">
        <f t="shared" si="58"/>
        <v>1</v>
      </c>
      <c r="Q170" s="20" t="e">
        <f t="shared" si="52"/>
        <v>#VALUE!</v>
      </c>
      <c r="R170" s="20" t="e">
        <f t="shared" si="53"/>
        <v>#VALUE!</v>
      </c>
      <c r="S170" s="20" t="e">
        <f t="shared" si="59"/>
        <v>#VALUE!</v>
      </c>
      <c r="T170" s="20" t="e">
        <f t="shared" si="54"/>
        <v>#VALUE!</v>
      </c>
      <c r="U170" s="20" t="e">
        <f t="shared" si="55"/>
        <v>#VALUE!</v>
      </c>
      <c r="V170" s="20" t="e">
        <f t="shared" si="60"/>
        <v>#VALUE!</v>
      </c>
      <c r="W170" s="20" t="e">
        <f t="shared" si="56"/>
        <v>#VALUE!</v>
      </c>
      <c r="X170" s="20" t="e">
        <f t="shared" si="57"/>
        <v>#VALUE!</v>
      </c>
    </row>
    <row r="171" spans="8:24" ht="12.75">
      <c r="H171" s="15" t="s">
        <v>38</v>
      </c>
      <c r="I171" s="25" t="e">
        <f>Data!L186</f>
        <v>#N/A</v>
      </c>
      <c r="K171" t="s">
        <v>188</v>
      </c>
      <c r="L171" t="str">
        <f t="shared" si="48"/>
        <v>0</v>
      </c>
      <c r="M171" t="str">
        <f t="shared" si="49"/>
        <v>0</v>
      </c>
      <c r="N171" t="e">
        <f t="shared" si="50"/>
        <v>#VALUE!</v>
      </c>
      <c r="O171" t="e">
        <f t="shared" si="51"/>
        <v>#VALUE!</v>
      </c>
      <c r="P171" s="3">
        <f t="shared" si="58"/>
        <v>1</v>
      </c>
      <c r="Q171" s="20" t="e">
        <f t="shared" si="52"/>
        <v>#VALUE!</v>
      </c>
      <c r="R171" s="20" t="e">
        <f t="shared" si="53"/>
        <v>#VALUE!</v>
      </c>
      <c r="S171" s="20" t="e">
        <f t="shared" si="59"/>
        <v>#VALUE!</v>
      </c>
      <c r="T171" s="20" t="e">
        <f t="shared" si="54"/>
        <v>#VALUE!</v>
      </c>
      <c r="U171" s="20" t="e">
        <f t="shared" si="55"/>
        <v>#VALUE!</v>
      </c>
      <c r="V171" s="20" t="e">
        <f t="shared" si="60"/>
        <v>#VALUE!</v>
      </c>
      <c r="W171" s="20" t="e">
        <f t="shared" si="56"/>
        <v>#VALUE!</v>
      </c>
      <c r="X171" s="20" t="e">
        <f t="shared" si="57"/>
        <v>#VALUE!</v>
      </c>
    </row>
    <row r="172" spans="8:24" ht="12.75">
      <c r="H172" s="15" t="s">
        <v>39</v>
      </c>
      <c r="K172" t="s">
        <v>189</v>
      </c>
      <c r="L172" t="str">
        <f t="shared" si="48"/>
        <v>0</v>
      </c>
      <c r="M172" t="str">
        <f t="shared" si="49"/>
        <v>0</v>
      </c>
      <c r="N172" t="e">
        <f t="shared" si="50"/>
        <v>#VALUE!</v>
      </c>
      <c r="O172" t="e">
        <f t="shared" si="51"/>
        <v>#VALUE!</v>
      </c>
      <c r="P172" s="3">
        <f t="shared" si="58"/>
        <v>1</v>
      </c>
      <c r="Q172" s="20" t="e">
        <f t="shared" si="52"/>
        <v>#VALUE!</v>
      </c>
      <c r="R172" s="20" t="e">
        <f t="shared" si="53"/>
        <v>#VALUE!</v>
      </c>
      <c r="S172" s="20" t="e">
        <f t="shared" si="59"/>
        <v>#VALUE!</v>
      </c>
      <c r="T172" s="20" t="e">
        <f t="shared" si="54"/>
        <v>#VALUE!</v>
      </c>
      <c r="U172" s="20" t="e">
        <f t="shared" si="55"/>
        <v>#VALUE!</v>
      </c>
      <c r="V172" s="20" t="e">
        <f t="shared" si="60"/>
        <v>#VALUE!</v>
      </c>
      <c r="W172" s="20" t="e">
        <f t="shared" si="56"/>
        <v>#VALUE!</v>
      </c>
      <c r="X172" s="20" t="e">
        <f t="shared" si="57"/>
        <v>#VALUE!</v>
      </c>
    </row>
    <row r="173" spans="8:24" ht="12.75">
      <c r="H173" s="15" t="s">
        <v>46</v>
      </c>
      <c r="K173" t="s">
        <v>190</v>
      </c>
      <c r="L173" t="str">
        <f t="shared" si="48"/>
        <v>0</v>
      </c>
      <c r="M173" t="str">
        <f t="shared" si="49"/>
        <v>0</v>
      </c>
      <c r="N173" t="e">
        <f t="shared" si="50"/>
        <v>#VALUE!</v>
      </c>
      <c r="O173" t="e">
        <f t="shared" si="51"/>
        <v>#VALUE!</v>
      </c>
      <c r="P173" s="3">
        <f>+M173-+L173+1</f>
        <v>1</v>
      </c>
      <c r="Q173" s="20" t="e">
        <f t="shared" si="52"/>
        <v>#VALUE!</v>
      </c>
      <c r="R173" s="20" t="e">
        <f t="shared" si="53"/>
        <v>#VALUE!</v>
      </c>
      <c r="S173" s="20" t="e">
        <f>SUM(Q173:R173)</f>
        <v>#VALUE!</v>
      </c>
      <c r="T173" s="20" t="e">
        <f t="shared" si="54"/>
        <v>#VALUE!</v>
      </c>
      <c r="U173" s="20" t="e">
        <f t="shared" si="55"/>
        <v>#VALUE!</v>
      </c>
      <c r="V173" s="20" t="e">
        <f>SUM(T173:U173)</f>
        <v>#VALUE!</v>
      </c>
      <c r="W173" s="20" t="e">
        <f t="shared" si="56"/>
        <v>#VALUE!</v>
      </c>
      <c r="X173" s="20" t="e">
        <f t="shared" si="57"/>
        <v>#VALUE!</v>
      </c>
    </row>
    <row r="174" ht="12.75">
      <c r="H174" s="15" t="s">
        <v>47</v>
      </c>
    </row>
    <row r="177" spans="8:9" ht="12.75">
      <c r="H177" s="10" t="s">
        <v>40</v>
      </c>
      <c r="I177" s="25" t="e">
        <f>Data!L207</f>
        <v>#N/A</v>
      </c>
    </row>
    <row r="178" spans="8:9" ht="12.75">
      <c r="H178" s="10" t="s">
        <v>41</v>
      </c>
      <c r="I178" s="25" t="e">
        <f>Data!L208</f>
        <v>#N/A</v>
      </c>
    </row>
    <row r="179" spans="8:9" ht="12.75">
      <c r="H179" s="10" t="s">
        <v>42</v>
      </c>
      <c r="I179" s="25" t="e">
        <f>Data!L209</f>
        <v>#N/A</v>
      </c>
    </row>
    <row r="180" spans="8:9" ht="12.75">
      <c r="H180" s="10" t="s">
        <v>43</v>
      </c>
      <c r="I180" s="25" t="e">
        <f>Data!L210</f>
        <v>#N/A</v>
      </c>
    </row>
    <row r="181" spans="8:9" ht="12.75">
      <c r="H181" s="10" t="s">
        <v>44</v>
      </c>
      <c r="I181" s="25" t="e">
        <f>Data!L211</f>
        <v>#N/A</v>
      </c>
    </row>
    <row r="182" ht="12.75">
      <c r="H182" s="10" t="s">
        <v>45</v>
      </c>
    </row>
    <row r="183" ht="12.75">
      <c r="H183" s="10" t="s">
        <v>48</v>
      </c>
    </row>
    <row r="184" ht="12.75">
      <c r="H184" s="10" t="s">
        <v>49</v>
      </c>
    </row>
  </sheetData>
  <sheetProtection sheet="1" objects="1" scenarios="1" selectLockedCells="1"/>
  <dataValidations count="10">
    <dataValidation type="whole" operator="lessThanOrEqual" allowBlank="1" showInputMessage="1" showErrorMessage="1" sqref="P139:P150 P129:P133 P120:P126 P166:P173 P107:P118">
      <formula1>366</formula1>
    </dataValidation>
    <dataValidation type="list" allowBlank="1" showInputMessage="1" showErrorMessage="1" sqref="D24:D35 D46:D50 D37:D40 D56:D67">
      <formula1>$F$106:$F$109</formula1>
    </dataValidation>
    <dataValidation type="list" allowBlank="1" showInputMessage="1" showErrorMessage="1" sqref="B56:B67">
      <formula1>$H$102:$H$104</formula1>
    </dataValidation>
    <dataValidation type="list" allowBlank="1" showInputMessage="1" showErrorMessage="1" sqref="B47:B50 B24:B35">
      <formula1>$H$111:$H$114</formula1>
    </dataValidation>
    <dataValidation type="list" allowBlank="1" showInputMessage="1" showErrorMessage="1" sqref="B46">
      <formula1>$H$116:$H$119</formula1>
    </dataValidation>
    <dataValidation type="list" allowBlank="1" showInputMessage="1" showErrorMessage="1" sqref="B37:B40">
      <formula1>$H$121:$H$128</formula1>
    </dataValidation>
    <dataValidation type="list" allowBlank="1" showInputMessage="1" showErrorMessage="1" error="Must be a number between 1 and 9" sqref="B15">
      <formula1>$A$95:$A$103</formula1>
    </dataValidation>
    <dataValidation type="list" allowBlank="1" showInputMessage="1" showErrorMessage="1" sqref="B10">
      <formula1>$B$86:$B$87</formula1>
    </dataValidation>
    <dataValidation type="list" allowBlank="1" showInputMessage="1" showErrorMessage="1" sqref="D10 D12">
      <formula1>$A$86:$A$87</formula1>
    </dataValidation>
    <dataValidation type="list" allowBlank="1" showInputMessage="1" showErrorMessage="1" sqref="B4">
      <formula1>$H$86:$H$100</formula1>
    </dataValidation>
  </dataValidations>
  <printOptions/>
  <pageMargins left="0" right="0.25" top="0" bottom="0" header="0.5" footer="0.19"/>
  <pageSetup cellComments="asDisplayed"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workbookViewId="0" topLeftCell="A1">
      <selection activeCell="A1" sqref="A1:IV24"/>
    </sheetView>
  </sheetViews>
  <sheetFormatPr defaultColWidth="9.140625" defaultRowHeight="12.7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C212"/>
  <sheetViews>
    <sheetView workbookViewId="0" topLeftCell="A26">
      <selection activeCell="B64" sqref="B64"/>
    </sheetView>
  </sheetViews>
  <sheetFormatPr defaultColWidth="9.140625" defaultRowHeight="12.75"/>
  <cols>
    <col min="7" max="10" width="12.7109375" style="0" customWidth="1"/>
  </cols>
  <sheetData>
    <row r="2" spans="2:13" ht="12.75">
      <c r="B2" s="35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2:13" ht="12.75">
      <c r="B3" s="36"/>
      <c r="C3" s="37" t="s">
        <v>93</v>
      </c>
      <c r="D3" s="38"/>
      <c r="E3" s="38"/>
      <c r="F3" s="28" t="s">
        <v>13</v>
      </c>
      <c r="G3" s="28" t="s">
        <v>14</v>
      </c>
      <c r="H3" s="30"/>
      <c r="I3" s="30"/>
      <c r="J3" s="30"/>
      <c r="K3" s="28"/>
      <c r="L3" s="28"/>
      <c r="M3" s="29"/>
    </row>
    <row r="4" spans="2:13" ht="12.75">
      <c r="B4" s="36"/>
      <c r="C4" s="38"/>
      <c r="D4" s="38"/>
      <c r="E4" s="38"/>
      <c r="F4" s="28"/>
      <c r="G4" s="28"/>
      <c r="H4" s="39"/>
      <c r="I4" s="39"/>
      <c r="J4" s="39"/>
      <c r="K4" s="28"/>
      <c r="L4" s="28"/>
      <c r="M4" s="29"/>
    </row>
    <row r="5" spans="2:13" ht="12.75">
      <c r="B5" s="40" t="s">
        <v>8</v>
      </c>
      <c r="C5" s="41" t="s">
        <v>9</v>
      </c>
      <c r="D5" s="41" t="s">
        <v>10</v>
      </c>
      <c r="E5" s="42" t="s">
        <v>11</v>
      </c>
      <c r="F5" s="28"/>
      <c r="G5" s="28" t="s">
        <v>17</v>
      </c>
      <c r="H5" s="28" t="s">
        <v>18</v>
      </c>
      <c r="I5" s="28" t="s">
        <v>19</v>
      </c>
      <c r="J5" s="28" t="s">
        <v>20</v>
      </c>
      <c r="K5" s="28"/>
      <c r="L5" s="28"/>
      <c r="M5" s="29"/>
    </row>
    <row r="6" spans="2:13" ht="12.75">
      <c r="B6" s="36"/>
      <c r="C6" s="38"/>
      <c r="D6" s="38"/>
      <c r="E6" s="38"/>
      <c r="F6" s="28"/>
      <c r="G6" s="28"/>
      <c r="H6" s="28"/>
      <c r="I6" s="28"/>
      <c r="J6" s="28"/>
      <c r="K6" s="28"/>
      <c r="L6" s="28"/>
      <c r="M6" s="29"/>
    </row>
    <row r="7" spans="2:13" ht="12.75">
      <c r="B7" s="36">
        <v>4.52</v>
      </c>
      <c r="C7" s="38">
        <v>4.83</v>
      </c>
      <c r="D7" s="38">
        <v>5.29</v>
      </c>
      <c r="E7" s="38">
        <v>5.87</v>
      </c>
      <c r="F7" s="43" t="s">
        <v>137</v>
      </c>
      <c r="G7" s="30">
        <v>4.52</v>
      </c>
      <c r="H7" s="30">
        <v>2.42</v>
      </c>
      <c r="I7" s="30">
        <v>1.76</v>
      </c>
      <c r="J7" s="30">
        <v>1.47</v>
      </c>
      <c r="K7" s="28"/>
      <c r="L7" s="28"/>
      <c r="M7" s="29"/>
    </row>
    <row r="8" spans="2:13" ht="12.75">
      <c r="B8" s="36">
        <v>4.57</v>
      </c>
      <c r="C8" s="38">
        <v>4.88</v>
      </c>
      <c r="D8" s="38">
        <v>5.34</v>
      </c>
      <c r="E8" s="38">
        <v>5.93</v>
      </c>
      <c r="F8" s="43" t="s">
        <v>137</v>
      </c>
      <c r="G8" s="30">
        <v>4.57</v>
      </c>
      <c r="H8" s="30">
        <v>2.44</v>
      </c>
      <c r="I8" s="30">
        <v>1.78</v>
      </c>
      <c r="J8" s="30">
        <v>1.48</v>
      </c>
      <c r="K8" s="28"/>
      <c r="L8" s="28"/>
      <c r="M8" s="29"/>
    </row>
    <row r="9" spans="2:13" ht="12.75">
      <c r="B9" s="36">
        <v>4.61</v>
      </c>
      <c r="C9" s="38">
        <v>4.93</v>
      </c>
      <c r="D9" s="38">
        <v>5.4</v>
      </c>
      <c r="E9" s="38">
        <v>6</v>
      </c>
      <c r="F9" s="43" t="s">
        <v>137</v>
      </c>
      <c r="G9" s="30">
        <v>4.61</v>
      </c>
      <c r="H9" s="30">
        <v>2.47</v>
      </c>
      <c r="I9" s="30">
        <v>1.8</v>
      </c>
      <c r="J9" s="30">
        <v>1.5</v>
      </c>
      <c r="K9" s="28"/>
      <c r="L9" s="28"/>
      <c r="M9" s="29"/>
    </row>
    <row r="10" spans="2:13" ht="12.75">
      <c r="B10" s="36">
        <v>4.66</v>
      </c>
      <c r="C10" s="38">
        <v>4.98</v>
      </c>
      <c r="D10" s="38">
        <v>5.45</v>
      </c>
      <c r="E10" s="38">
        <v>6.06</v>
      </c>
      <c r="F10" s="43" t="s">
        <v>137</v>
      </c>
      <c r="G10" s="30">
        <v>4.66</v>
      </c>
      <c r="H10" s="30">
        <v>2.49</v>
      </c>
      <c r="I10" s="30">
        <v>1.82</v>
      </c>
      <c r="J10" s="30">
        <v>1.51</v>
      </c>
      <c r="K10" s="28"/>
      <c r="L10" s="28"/>
      <c r="M10" s="29"/>
    </row>
    <row r="11" spans="2:13" ht="12.75">
      <c r="B11" s="36">
        <v>4.71</v>
      </c>
      <c r="C11" s="38">
        <v>5.03</v>
      </c>
      <c r="D11" s="38">
        <v>5.51</v>
      </c>
      <c r="E11" s="38">
        <v>6.12</v>
      </c>
      <c r="F11" s="43" t="s">
        <v>137</v>
      </c>
      <c r="G11" s="30">
        <v>4.71</v>
      </c>
      <c r="H11" s="30">
        <v>2.52</v>
      </c>
      <c r="I11" s="30">
        <v>1.84</v>
      </c>
      <c r="J11" s="30">
        <v>1.53</v>
      </c>
      <c r="K11" s="28"/>
      <c r="L11" s="28"/>
      <c r="M11" s="29"/>
    </row>
    <row r="12" spans="2:13" ht="12.75">
      <c r="B12" s="36">
        <v>4.75</v>
      </c>
      <c r="C12" s="38">
        <v>5.09</v>
      </c>
      <c r="D12" s="38">
        <v>5.56</v>
      </c>
      <c r="E12" s="38">
        <v>6.18</v>
      </c>
      <c r="F12" s="43"/>
      <c r="G12" s="30">
        <f>+B12/1</f>
        <v>4.75</v>
      </c>
      <c r="H12" s="30">
        <v>2.54</v>
      </c>
      <c r="I12" s="30">
        <v>1.85</v>
      </c>
      <c r="J12" s="30">
        <v>1.54</v>
      </c>
      <c r="K12" s="28"/>
      <c r="L12" s="28"/>
      <c r="M12" s="29"/>
    </row>
    <row r="13" spans="2:13" ht="12.75">
      <c r="B13" s="36">
        <v>4.8</v>
      </c>
      <c r="C13" s="38">
        <v>5.14</v>
      </c>
      <c r="D13" s="38">
        <v>5.62</v>
      </c>
      <c r="E13" s="38">
        <v>6.24</v>
      </c>
      <c r="F13" s="43" t="s">
        <v>137</v>
      </c>
      <c r="G13" s="30">
        <v>4.8</v>
      </c>
      <c r="H13" s="30">
        <v>2.57</v>
      </c>
      <c r="I13" s="30">
        <v>1.87</v>
      </c>
      <c r="J13" s="30">
        <v>1.56</v>
      </c>
      <c r="K13" s="28"/>
      <c r="L13" s="28"/>
      <c r="M13" s="29"/>
    </row>
    <row r="14" spans="2:13" ht="12.75">
      <c r="B14" s="36">
        <v>4.85</v>
      </c>
      <c r="C14" s="38">
        <v>5.19</v>
      </c>
      <c r="D14" s="38">
        <v>5.67</v>
      </c>
      <c r="E14" s="38">
        <v>6.3</v>
      </c>
      <c r="F14" s="43" t="s">
        <v>137</v>
      </c>
      <c r="G14" s="30">
        <v>4.85</v>
      </c>
      <c r="H14" s="30">
        <v>2.59</v>
      </c>
      <c r="I14" s="30">
        <v>1.89</v>
      </c>
      <c r="J14" s="30">
        <v>1.57</v>
      </c>
      <c r="K14" s="28"/>
      <c r="L14" s="28"/>
      <c r="M14" s="29"/>
    </row>
    <row r="15" spans="2:13" ht="12.75">
      <c r="B15" s="36"/>
      <c r="C15" s="38"/>
      <c r="D15" s="38"/>
      <c r="E15" s="38"/>
      <c r="F15" s="28"/>
      <c r="G15" s="30"/>
      <c r="H15" s="30"/>
      <c r="I15" s="30"/>
      <c r="J15" s="30"/>
      <c r="K15" s="28"/>
      <c r="L15" s="28"/>
      <c r="M15" s="29"/>
    </row>
    <row r="16" spans="2:13" ht="12.75">
      <c r="B16" s="36">
        <v>3.91</v>
      </c>
      <c r="C16" s="38">
        <v>4.18</v>
      </c>
      <c r="D16" s="38">
        <v>4.57</v>
      </c>
      <c r="E16" s="38">
        <v>5.08</v>
      </c>
      <c r="F16" s="43" t="s">
        <v>137</v>
      </c>
      <c r="G16" s="44">
        <f>+B16</f>
        <v>3.91</v>
      </c>
      <c r="H16" s="44">
        <f>+C16/2</f>
        <v>2.09</v>
      </c>
      <c r="I16" s="44">
        <f>+D16/3</f>
        <v>1.5233333333333334</v>
      </c>
      <c r="J16" s="44">
        <f>+E16/4</f>
        <v>1.27</v>
      </c>
      <c r="K16" s="28"/>
      <c r="L16" s="28"/>
      <c r="M16" s="29"/>
    </row>
    <row r="17" spans="2:13" ht="12.75">
      <c r="B17" s="36">
        <v>3.95</v>
      </c>
      <c r="C17" s="38">
        <v>4.22</v>
      </c>
      <c r="D17" s="38">
        <v>4.62</v>
      </c>
      <c r="E17" s="38">
        <v>5.13</v>
      </c>
      <c r="F17" s="43" t="s">
        <v>137</v>
      </c>
      <c r="G17" s="44">
        <f aca="true" t="shared" si="0" ref="G17:G23">+B17</f>
        <v>3.95</v>
      </c>
      <c r="H17" s="44">
        <f aca="true" t="shared" si="1" ref="H17:H23">+C17/2</f>
        <v>2.11</v>
      </c>
      <c r="I17" s="44">
        <f aca="true" t="shared" si="2" ref="I17:I23">+D17/3</f>
        <v>1.54</v>
      </c>
      <c r="J17" s="44">
        <f aca="true" t="shared" si="3" ref="J17:J23">+E17/4</f>
        <v>1.2825</v>
      </c>
      <c r="K17" s="28"/>
      <c r="L17" s="28"/>
      <c r="M17" s="29"/>
    </row>
    <row r="18" spans="2:13" ht="12.75">
      <c r="B18" s="36">
        <v>3.99</v>
      </c>
      <c r="C18" s="38">
        <v>4.27</v>
      </c>
      <c r="D18" s="38">
        <v>4.67</v>
      </c>
      <c r="E18" s="38">
        <v>5.19</v>
      </c>
      <c r="F18" s="43" t="s">
        <v>137</v>
      </c>
      <c r="G18" s="44">
        <f t="shared" si="0"/>
        <v>3.99</v>
      </c>
      <c r="H18" s="44">
        <f t="shared" si="1"/>
        <v>2.135</v>
      </c>
      <c r="I18" s="44">
        <f t="shared" si="2"/>
        <v>1.5566666666666666</v>
      </c>
      <c r="J18" s="44">
        <f t="shared" si="3"/>
        <v>1.2975</v>
      </c>
      <c r="K18" s="28"/>
      <c r="L18" s="28"/>
      <c r="M18" s="29"/>
    </row>
    <row r="19" spans="2:13" ht="12.75">
      <c r="B19" s="36">
        <v>4.03</v>
      </c>
      <c r="C19" s="38">
        <v>4.31</v>
      </c>
      <c r="D19" s="38">
        <v>4.71</v>
      </c>
      <c r="E19" s="38">
        <v>5.24</v>
      </c>
      <c r="F19" s="43" t="s">
        <v>137</v>
      </c>
      <c r="G19" s="44">
        <f t="shared" si="0"/>
        <v>4.03</v>
      </c>
      <c r="H19" s="44">
        <f t="shared" si="1"/>
        <v>2.155</v>
      </c>
      <c r="I19" s="44">
        <f t="shared" si="2"/>
        <v>1.57</v>
      </c>
      <c r="J19" s="44">
        <f t="shared" si="3"/>
        <v>1.31</v>
      </c>
      <c r="K19" s="28"/>
      <c r="L19" s="28"/>
      <c r="M19" s="29"/>
    </row>
    <row r="20" spans="2:13" ht="12.75">
      <c r="B20" s="36">
        <v>4.07</v>
      </c>
      <c r="C20" s="38">
        <v>4.35</v>
      </c>
      <c r="D20" s="38">
        <v>4.76</v>
      </c>
      <c r="E20" s="38">
        <v>5.29</v>
      </c>
      <c r="F20" s="43" t="s">
        <v>137</v>
      </c>
      <c r="G20" s="44">
        <f t="shared" si="0"/>
        <v>4.07</v>
      </c>
      <c r="H20" s="44">
        <f t="shared" si="1"/>
        <v>2.175</v>
      </c>
      <c r="I20" s="44">
        <f t="shared" si="2"/>
        <v>1.5866666666666667</v>
      </c>
      <c r="J20" s="44">
        <f t="shared" si="3"/>
        <v>1.3225</v>
      </c>
      <c r="K20" s="28"/>
      <c r="L20" s="28"/>
      <c r="M20" s="29"/>
    </row>
    <row r="21" spans="2:13" ht="12.75">
      <c r="B21" s="36">
        <v>4.11</v>
      </c>
      <c r="C21" s="38">
        <v>4.4</v>
      </c>
      <c r="D21" s="38">
        <v>4.81</v>
      </c>
      <c r="E21" s="38">
        <v>5.34</v>
      </c>
      <c r="F21" s="43" t="s">
        <v>137</v>
      </c>
      <c r="G21" s="44">
        <f t="shared" si="0"/>
        <v>4.11</v>
      </c>
      <c r="H21" s="44">
        <f t="shared" si="1"/>
        <v>2.2</v>
      </c>
      <c r="I21" s="44">
        <f t="shared" si="2"/>
        <v>1.6033333333333333</v>
      </c>
      <c r="J21" s="44">
        <f t="shared" si="3"/>
        <v>1.335</v>
      </c>
      <c r="K21" s="28"/>
      <c r="L21" s="28"/>
      <c r="M21" s="29"/>
    </row>
    <row r="22" spans="2:13" ht="12.75">
      <c r="B22" s="36">
        <v>4.15</v>
      </c>
      <c r="C22" s="38">
        <v>4.44</v>
      </c>
      <c r="D22" s="38">
        <v>4.86</v>
      </c>
      <c r="E22" s="38">
        <v>5.4</v>
      </c>
      <c r="F22" s="43" t="s">
        <v>137</v>
      </c>
      <c r="G22" s="44">
        <f t="shared" si="0"/>
        <v>4.15</v>
      </c>
      <c r="H22" s="44">
        <f t="shared" si="1"/>
        <v>2.22</v>
      </c>
      <c r="I22" s="44">
        <f t="shared" si="2"/>
        <v>1.62</v>
      </c>
      <c r="J22" s="44">
        <f t="shared" si="3"/>
        <v>1.35</v>
      </c>
      <c r="K22" s="28"/>
      <c r="L22" s="28"/>
      <c r="M22" s="29"/>
    </row>
    <row r="23" spans="2:13" ht="12.75">
      <c r="B23" s="36">
        <v>4.19</v>
      </c>
      <c r="C23" s="38">
        <v>4.48</v>
      </c>
      <c r="D23" s="38">
        <v>4.9</v>
      </c>
      <c r="E23" s="38">
        <v>5.45</v>
      </c>
      <c r="F23" s="43" t="s">
        <v>137</v>
      </c>
      <c r="G23" s="44">
        <f t="shared" si="0"/>
        <v>4.19</v>
      </c>
      <c r="H23" s="44">
        <f t="shared" si="1"/>
        <v>2.24</v>
      </c>
      <c r="I23" s="44">
        <f t="shared" si="2"/>
        <v>1.6333333333333335</v>
      </c>
      <c r="J23" s="44">
        <f t="shared" si="3"/>
        <v>1.3625</v>
      </c>
      <c r="K23" s="28"/>
      <c r="L23" s="28"/>
      <c r="M23" s="29"/>
    </row>
    <row r="24" spans="2:13" ht="12.75">
      <c r="B24" s="4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2:13" ht="12.75">
      <c r="B25" s="45"/>
      <c r="C25" s="28"/>
      <c r="D25" s="28"/>
      <c r="E25" s="28"/>
      <c r="F25" s="28"/>
      <c r="G25" s="43" t="e">
        <f>+IF(AND(Worksheet!$B$10="Agency",Worksheet!$B$12=1),G7,IF(Worksheet!$B$12=1,G16,""))</f>
        <v>#N/A</v>
      </c>
      <c r="H25" s="43" t="e">
        <f>+IF(AND(Worksheet!$B$10="Agency",Worksheet!$B$12=1),H7,IF(Worksheet!$B$12=1,H16,""))</f>
        <v>#N/A</v>
      </c>
      <c r="I25" s="43" t="e">
        <f>+IF(AND(Worksheet!$B$10="Agency",Worksheet!$B$12=1),I7,IF(Worksheet!$B$12=1,I16,""))</f>
        <v>#N/A</v>
      </c>
      <c r="J25" s="43" t="e">
        <f>+IF(AND(Worksheet!$B$10="Agency",Worksheet!$B$12=1),J7,IF(Worksheet!$B$12=1,J16,""))</f>
        <v>#N/A</v>
      </c>
      <c r="K25" s="28"/>
      <c r="L25" s="28"/>
      <c r="M25" s="29"/>
    </row>
    <row r="26" spans="2:13" ht="12.75">
      <c r="B26" s="45"/>
      <c r="C26" s="28"/>
      <c r="D26" s="28"/>
      <c r="E26" s="28"/>
      <c r="F26" s="28"/>
      <c r="G26" s="43" t="e">
        <f>+IF(AND(Worksheet!$B$10="Agency",Worksheet!$B$12=2),G8,IF(Worksheet!$B$12=2,G17,""))</f>
        <v>#N/A</v>
      </c>
      <c r="H26" s="43" t="e">
        <f>+IF(AND(Worksheet!$B$10="Agency",Worksheet!$B$12=2),H8,IF(Worksheet!$B$12=2,H17,""))</f>
        <v>#N/A</v>
      </c>
      <c r="I26" s="43" t="e">
        <f>+IF(AND(Worksheet!$B$10="Agency",Worksheet!$B$12=2),I8,IF(Worksheet!$B$12=2,I17,""))</f>
        <v>#N/A</v>
      </c>
      <c r="J26" s="43" t="e">
        <f>+IF(AND(Worksheet!$B$10="Agency",Worksheet!$B$12=2),J8,IF(Worksheet!$B$12=2,J17,""))</f>
        <v>#N/A</v>
      </c>
      <c r="K26" s="28"/>
      <c r="L26" s="28"/>
      <c r="M26" s="29"/>
    </row>
    <row r="27" spans="2:13" ht="12.75">
      <c r="B27" s="27" t="s">
        <v>131</v>
      </c>
      <c r="C27" s="28"/>
      <c r="D27" s="28"/>
      <c r="E27" s="28"/>
      <c r="F27" s="28"/>
      <c r="G27" s="43" t="e">
        <f>+IF(AND(Worksheet!$B$10="Agency",Worksheet!$B$12=3),G9,IF(Worksheet!$B$12=3,G18,""))</f>
        <v>#N/A</v>
      </c>
      <c r="H27" s="43" t="e">
        <f>+IF(AND(Worksheet!$B$10="Agency",Worksheet!$B$12=3),H9,IF(Worksheet!$B$12=3,H18,""))</f>
        <v>#N/A</v>
      </c>
      <c r="I27" s="43" t="e">
        <f>+IF(AND(Worksheet!$B$10="Agency",Worksheet!$B$12=3),I9,IF(Worksheet!$B$12=3,I18,""))</f>
        <v>#N/A</v>
      </c>
      <c r="J27" s="43" t="e">
        <f>+IF(AND(Worksheet!$B$10="Agency",Worksheet!$B$12=3),J9,IF(Worksheet!$B$12=3,J18,""))</f>
        <v>#N/A</v>
      </c>
      <c r="K27" s="28"/>
      <c r="L27" s="28"/>
      <c r="M27" s="29"/>
    </row>
    <row r="28" spans="2:13" ht="12.75">
      <c r="B28" s="45"/>
      <c r="C28" s="28"/>
      <c r="D28" s="28"/>
      <c r="E28" s="28"/>
      <c r="F28" s="28"/>
      <c r="G28" s="43" t="e">
        <f>+IF(AND(Worksheet!$B$10="Agency",Worksheet!$B$12=4),G10,IF(Worksheet!$B$12=4,G19,""))</f>
        <v>#N/A</v>
      </c>
      <c r="H28" s="46" t="e">
        <f>+IF(AND(Worksheet!$B$10="Agency",Worksheet!$B$12=4),H10,IF(Worksheet!$B$12=4,H19,""))</f>
        <v>#N/A</v>
      </c>
      <c r="I28" s="43" t="e">
        <f>+IF(AND(Worksheet!$B$10="Agency",Worksheet!$B$12=4),I10,IF(Worksheet!$B$12=4,I19,""))</f>
        <v>#N/A</v>
      </c>
      <c r="J28" s="43" t="e">
        <f>+IF(AND(Worksheet!$B$10="Agency",Worksheet!$B$12=4),J10,IF(Worksheet!$B$12=4,J19,""))</f>
        <v>#N/A</v>
      </c>
      <c r="K28" s="28"/>
      <c r="L28" s="28"/>
      <c r="M28" s="29"/>
    </row>
    <row r="29" spans="2:13" ht="12.75">
      <c r="B29" s="45"/>
      <c r="C29" s="28"/>
      <c r="D29" s="28"/>
      <c r="E29" s="28"/>
      <c r="F29" s="28"/>
      <c r="G29" s="43" t="e">
        <f>+IF(AND(Worksheet!$B$10="Agency",Worksheet!$B$12=5),G11,IF(Worksheet!$B$12=5,G20,""))</f>
        <v>#N/A</v>
      </c>
      <c r="H29" s="43" t="e">
        <f>+IF(AND(Worksheet!$B$10="Agency",Worksheet!$B$12=5),H11,IF(Worksheet!$B$12=5,H20,""))</f>
        <v>#N/A</v>
      </c>
      <c r="I29" s="43" t="e">
        <f>+IF(AND(Worksheet!$B$10="Agency",Worksheet!$B$12=5),I11,IF(Worksheet!$B$12=5,I20,""))</f>
        <v>#N/A</v>
      </c>
      <c r="J29" s="43" t="e">
        <f>+IF(AND(Worksheet!$B$10="Agency",Worksheet!$B$12=5),J11,IF(Worksheet!$B$12=5,J20,""))</f>
        <v>#N/A</v>
      </c>
      <c r="K29" s="28"/>
      <c r="L29" s="28"/>
      <c r="M29" s="29"/>
    </row>
    <row r="30" spans="2:13" ht="12.75">
      <c r="B30" s="45"/>
      <c r="C30" s="28"/>
      <c r="D30" s="28"/>
      <c r="E30" s="28"/>
      <c r="F30" s="28"/>
      <c r="G30" s="43" t="e">
        <f>+IF(AND(Worksheet!$B$10="Agency",Worksheet!$B$12=6),G12,IF(Worksheet!$B$12=6,G21,""))</f>
        <v>#N/A</v>
      </c>
      <c r="H30" s="43" t="e">
        <f>+IF(AND(Worksheet!$B$10="Agency",Worksheet!$B$12=6),H12,IF(Worksheet!$B$12=6,H21,""))</f>
        <v>#N/A</v>
      </c>
      <c r="I30" s="43" t="e">
        <f>+IF(AND(Worksheet!$B$10="Agency",Worksheet!$B$12=6),I12,IF(Worksheet!$B$12=6,I21,""))</f>
        <v>#N/A</v>
      </c>
      <c r="J30" s="43" t="e">
        <f>+IF(AND(Worksheet!$B$10="Agency",Worksheet!$B$12=6),J12,IF(Worksheet!$B$12=6,J21,""))</f>
        <v>#N/A</v>
      </c>
      <c r="K30" s="28"/>
      <c r="L30" s="28"/>
      <c r="M30" s="29"/>
    </row>
    <row r="31" spans="2:13" ht="12.75">
      <c r="B31" s="45"/>
      <c r="C31" s="28"/>
      <c r="D31" s="28"/>
      <c r="E31" s="28"/>
      <c r="F31" s="28"/>
      <c r="G31" s="43" t="e">
        <f>+IF(AND(Worksheet!$B$10="Agency",Worksheet!$B$12=7),G13,IF(Worksheet!$B$12=7,G22,""))</f>
        <v>#N/A</v>
      </c>
      <c r="H31" s="43" t="e">
        <f>+IF(AND(Worksheet!$B$10="Agency",Worksheet!$B$12=7),H13,IF(Worksheet!$B$12=7,H22,""))</f>
        <v>#N/A</v>
      </c>
      <c r="I31" s="43" t="e">
        <f>+IF(AND(Worksheet!$B$10="Agency",Worksheet!$B$12=7),I13,IF(Worksheet!$B$12=7,I22,""))</f>
        <v>#N/A</v>
      </c>
      <c r="J31" s="43" t="e">
        <f>+IF(AND(Worksheet!$B$10="Agency",Worksheet!$B$12=7),J13,IF(Worksheet!$B$12=7,J22,""))</f>
        <v>#N/A</v>
      </c>
      <c r="K31" s="28"/>
      <c r="L31" s="28"/>
      <c r="M31" s="29"/>
    </row>
    <row r="32" spans="2:13" ht="12.75">
      <c r="B32" s="45"/>
      <c r="C32" s="28"/>
      <c r="D32" s="28"/>
      <c r="E32" s="28"/>
      <c r="F32" s="28"/>
      <c r="G32" s="43" t="e">
        <f>+IF(AND(Worksheet!$B$10="Agency",Worksheet!$B$12=8),G14,IF(Worksheet!$B$12=8,G23,""))</f>
        <v>#N/A</v>
      </c>
      <c r="H32" s="43" t="e">
        <f>+IF(AND(Worksheet!$B$10="Agency",Worksheet!$B$12=8),H14,IF(Worksheet!$B$12=8,H23,""))</f>
        <v>#N/A</v>
      </c>
      <c r="I32" s="43" t="e">
        <f>+IF(AND(Worksheet!$B$10="Agency",Worksheet!$B$12=8),I14,IF(Worksheet!$B$12=8,I23,""))</f>
        <v>#N/A</v>
      </c>
      <c r="J32" s="43" t="e">
        <f>+IF(AND(Worksheet!$B$10="Agency",Worksheet!$B$12=8),J14,IF(Worksheet!$B$12=8,J23,""))</f>
        <v>#N/A</v>
      </c>
      <c r="K32" s="28"/>
      <c r="L32" s="28"/>
      <c r="M32" s="29"/>
    </row>
    <row r="33" spans="2:13" ht="12.75">
      <c r="B33" s="45"/>
      <c r="C33" s="28"/>
      <c r="D33" s="28"/>
      <c r="E33" s="28"/>
      <c r="F33" s="28"/>
      <c r="G33" s="47" t="e">
        <f>SUM(G25:G32)</f>
        <v>#N/A</v>
      </c>
      <c r="H33" s="47" t="e">
        <f>SUM(H25:H32)</f>
        <v>#N/A</v>
      </c>
      <c r="I33" s="47" t="e">
        <f>SUM(I25:I32)</f>
        <v>#N/A</v>
      </c>
      <c r="J33" s="47" t="e">
        <f>SUM(J25:J32)</f>
        <v>#N/A</v>
      </c>
      <c r="K33" s="28"/>
      <c r="L33" s="48" t="s">
        <v>8</v>
      </c>
      <c r="M33" s="49" t="e">
        <f>+G37</f>
        <v>#N/A</v>
      </c>
    </row>
    <row r="34" spans="2:13" ht="12.75">
      <c r="B34" s="45"/>
      <c r="C34" s="28"/>
      <c r="D34" s="28"/>
      <c r="E34" s="28"/>
      <c r="F34" s="28"/>
      <c r="G34" s="43" t="e">
        <f>+IF(G35&gt;0,MIN(G33,G35),G33)</f>
        <v>#N/A</v>
      </c>
      <c r="H34" s="43" t="e">
        <f>+IF(H35&gt;0,MIN(H33,H35),H33)</f>
        <v>#N/A</v>
      </c>
      <c r="I34" s="43" t="e">
        <f>+IF(I35&gt;0,MIN(I33,I35),I33)</f>
        <v>#N/A</v>
      </c>
      <c r="J34" s="43" t="e">
        <f>+IF(J35&gt;0,MIN(J33,J35),J33)</f>
        <v>#N/A</v>
      </c>
      <c r="K34" s="28"/>
      <c r="L34" s="48" t="s">
        <v>9</v>
      </c>
      <c r="M34" s="49" t="e">
        <f>+H37</f>
        <v>#N/A</v>
      </c>
    </row>
    <row r="35" spans="2:13" ht="12.75">
      <c r="B35" s="45"/>
      <c r="C35" s="28"/>
      <c r="D35" s="28"/>
      <c r="E35" s="28"/>
      <c r="F35" s="28"/>
      <c r="G35" s="47">
        <f>+F35</f>
        <v>0</v>
      </c>
      <c r="H35" s="43">
        <f>+F35*0.5345</f>
        <v>0</v>
      </c>
      <c r="I35" s="43">
        <f>+F35*0.3897</f>
        <v>0</v>
      </c>
      <c r="J35" s="43">
        <f>+F35*0.3245</f>
        <v>0</v>
      </c>
      <c r="K35" s="28"/>
      <c r="L35" s="48" t="s">
        <v>10</v>
      </c>
      <c r="M35" s="49" t="e">
        <f>+I37</f>
        <v>#N/A</v>
      </c>
    </row>
    <row r="36" spans="2:13" ht="12.75">
      <c r="B36" s="45"/>
      <c r="C36" s="28"/>
      <c r="D36" s="28"/>
      <c r="E36" s="28"/>
      <c r="F36" s="28"/>
      <c r="G36" s="28"/>
      <c r="H36" s="28"/>
      <c r="I36" s="28"/>
      <c r="J36" s="28"/>
      <c r="K36" s="28"/>
      <c r="L36" s="48" t="s">
        <v>11</v>
      </c>
      <c r="M36" s="49" t="e">
        <f>+J37</f>
        <v>#N/A</v>
      </c>
    </row>
    <row r="37" spans="2:13" ht="12.75">
      <c r="B37" s="45"/>
      <c r="C37" s="28"/>
      <c r="D37" s="28"/>
      <c r="E37" s="28"/>
      <c r="F37" s="28"/>
      <c r="G37" s="31" t="e">
        <f>+IF(AND(Worksheet!$D$10="YES",Worksheet!$D$12="YES"),(G34+0.75),IF(Worksheet!$D$10="YES",(G34+0.12),IF(Worksheet!$D$12="YES",(G34+0.63),G34)))</f>
        <v>#N/A</v>
      </c>
      <c r="H37" s="31" t="e">
        <f>+IF(AND(Worksheet!$D$10="YES",Worksheet!$D$12="YES"),(H34+0.75),IF(Worksheet!$D$10="YES",(H34+0.12),IF(Worksheet!$D$12="YES",(H34+0.63),H34)))</f>
        <v>#N/A</v>
      </c>
      <c r="I37" s="31" t="e">
        <f>+IF(AND(Worksheet!$D$10="YES",Worksheet!$D$12="YES"),(I34+0.75),IF(Worksheet!$D$10="YES",(I34+0.12),IF(Worksheet!$D$12="YES",(I34+0.63),I34)))</f>
        <v>#N/A</v>
      </c>
      <c r="J37" s="31" t="e">
        <f>+IF(AND(Worksheet!$D$10="YES",Worksheet!$D$12="YES"),(J34+0.75),IF(Worksheet!$D$10="YES",(J34+0.12),IF(Worksheet!$D$12="YES",(J34+0.63),J34)))</f>
        <v>#N/A</v>
      </c>
      <c r="K37" s="28"/>
      <c r="L37" s="28"/>
      <c r="M37" s="29"/>
    </row>
    <row r="38" spans="2:13" ht="12.75">
      <c r="B38" s="5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51"/>
    </row>
    <row r="40" spans="2:29" ht="12.75">
      <c r="B40" s="52"/>
      <c r="C40" s="53" t="s">
        <v>94</v>
      </c>
      <c r="D40" s="54"/>
      <c r="E40" s="54"/>
      <c r="F40" s="33"/>
      <c r="G40" s="55"/>
      <c r="H40" s="55"/>
      <c r="I40" s="55"/>
      <c r="J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2:29" ht="12.75">
      <c r="B41" s="36"/>
      <c r="C41" s="38" t="s">
        <v>12</v>
      </c>
      <c r="D41" s="38"/>
      <c r="E41" s="38"/>
      <c r="F41" s="28"/>
      <c r="G41" s="30"/>
      <c r="H41" s="30"/>
      <c r="I41" s="30"/>
      <c r="J41" s="30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</row>
    <row r="42" spans="2:29" ht="12.75">
      <c r="B42" s="40" t="s">
        <v>8</v>
      </c>
      <c r="C42" s="41" t="s">
        <v>9</v>
      </c>
      <c r="D42" s="41" t="s">
        <v>10</v>
      </c>
      <c r="E42" s="42" t="s">
        <v>11</v>
      </c>
      <c r="F42" s="28"/>
      <c r="G42" s="30"/>
      <c r="H42" s="30"/>
      <c r="I42" s="30"/>
      <c r="J42" s="30"/>
      <c r="K42" s="28"/>
      <c r="L42" s="30" t="s">
        <v>15</v>
      </c>
      <c r="M42" s="30"/>
      <c r="N42" s="28"/>
      <c r="O42" s="28"/>
      <c r="P42" s="28"/>
      <c r="Q42" s="28"/>
      <c r="R42" s="28"/>
      <c r="S42" s="28"/>
      <c r="T42" s="28"/>
      <c r="U42" s="28" t="s">
        <v>120</v>
      </c>
      <c r="V42" s="28"/>
      <c r="W42" s="28"/>
      <c r="X42" s="28"/>
      <c r="Y42" s="28"/>
      <c r="Z42" s="28"/>
      <c r="AA42" s="28"/>
      <c r="AB42" s="28"/>
      <c r="AC42" s="29"/>
    </row>
    <row r="43" spans="2:29" ht="12.75">
      <c r="B43" s="36"/>
      <c r="C43" s="38"/>
      <c r="D43" s="38"/>
      <c r="E43" s="38"/>
      <c r="F43" s="28"/>
      <c r="G43" s="30"/>
      <c r="H43" s="30"/>
      <c r="I43" s="30"/>
      <c r="J43" s="30"/>
      <c r="K43" s="28"/>
      <c r="L43" s="30">
        <v>1</v>
      </c>
      <c r="M43" s="30">
        <v>2</v>
      </c>
      <c r="N43" s="28">
        <v>3</v>
      </c>
      <c r="O43" s="30">
        <v>4</v>
      </c>
      <c r="P43" s="30">
        <v>5</v>
      </c>
      <c r="Q43" s="30">
        <v>6</v>
      </c>
      <c r="R43" s="30">
        <v>7</v>
      </c>
      <c r="S43" s="30">
        <v>8</v>
      </c>
      <c r="T43" s="28"/>
      <c r="U43" s="30">
        <v>1</v>
      </c>
      <c r="V43" s="30">
        <v>2</v>
      </c>
      <c r="W43" s="30">
        <v>3</v>
      </c>
      <c r="X43" s="30">
        <v>4</v>
      </c>
      <c r="Y43" s="30">
        <v>5</v>
      </c>
      <c r="Z43" s="30">
        <v>6</v>
      </c>
      <c r="AA43" s="30">
        <v>7</v>
      </c>
      <c r="AB43" s="30">
        <v>8</v>
      </c>
      <c r="AC43" s="56">
        <v>9</v>
      </c>
    </row>
    <row r="44" spans="2:29" ht="12.75">
      <c r="B44" s="36">
        <v>2.49</v>
      </c>
      <c r="C44" s="38">
        <v>2.67</v>
      </c>
      <c r="D44" s="38">
        <v>2.92</v>
      </c>
      <c r="E44" s="38">
        <v>3.24</v>
      </c>
      <c r="F44" s="43" t="s">
        <v>137</v>
      </c>
      <c r="G44" s="28"/>
      <c r="H44" s="28"/>
      <c r="I44" s="28"/>
      <c r="J44" s="28"/>
      <c r="K44" s="28"/>
      <c r="L44" s="30">
        <v>4.99</v>
      </c>
      <c r="M44" s="30">
        <v>2.49</v>
      </c>
      <c r="N44" s="30">
        <v>1.72</v>
      </c>
      <c r="O44" s="30">
        <v>1.33</v>
      </c>
      <c r="P44" s="30">
        <v>1.12</v>
      </c>
      <c r="Q44" s="30">
        <v>0.97</v>
      </c>
      <c r="R44" s="30">
        <v>0.88</v>
      </c>
      <c r="S44" s="30">
        <v>0.81</v>
      </c>
      <c r="T44" s="28"/>
      <c r="U44" s="30">
        <v>7.48</v>
      </c>
      <c r="V44" s="30">
        <v>3.74</v>
      </c>
      <c r="W44" s="30">
        <v>2.49</v>
      </c>
      <c r="X44" s="30">
        <v>1.91</v>
      </c>
      <c r="Y44" s="30">
        <v>1.57</v>
      </c>
      <c r="Z44" s="30">
        <v>1.33</v>
      </c>
      <c r="AA44" s="30">
        <v>1.18</v>
      </c>
      <c r="AB44" s="30">
        <v>1.06</v>
      </c>
      <c r="AC44" s="56">
        <v>0.97</v>
      </c>
    </row>
    <row r="45" spans="2:29" ht="12.75">
      <c r="B45" s="36">
        <v>2.52</v>
      </c>
      <c r="C45" s="38">
        <v>2.7</v>
      </c>
      <c r="D45" s="38">
        <v>2.95</v>
      </c>
      <c r="E45" s="38">
        <v>3.27</v>
      </c>
      <c r="F45" s="43" t="s">
        <v>137</v>
      </c>
      <c r="G45" s="28"/>
      <c r="H45" s="28"/>
      <c r="I45" s="28"/>
      <c r="J45" s="28"/>
      <c r="K45" s="28"/>
      <c r="L45" s="30">
        <v>5.04</v>
      </c>
      <c r="M45" s="30">
        <v>2.52</v>
      </c>
      <c r="N45" s="30">
        <v>1.74</v>
      </c>
      <c r="O45" s="30">
        <v>1.35</v>
      </c>
      <c r="P45" s="30">
        <v>1.13</v>
      </c>
      <c r="Q45" s="30">
        <v>0.98</v>
      </c>
      <c r="R45" s="30">
        <v>0.89</v>
      </c>
      <c r="S45" s="30">
        <v>0.82</v>
      </c>
      <c r="T45" s="28"/>
      <c r="U45" s="30">
        <v>7.56</v>
      </c>
      <c r="V45" s="30">
        <v>3.78</v>
      </c>
      <c r="W45" s="30">
        <v>2.52</v>
      </c>
      <c r="X45" s="30">
        <v>1.93</v>
      </c>
      <c r="Y45" s="30">
        <v>1.58</v>
      </c>
      <c r="Z45" s="30">
        <v>1.35</v>
      </c>
      <c r="AA45" s="30">
        <v>1.19</v>
      </c>
      <c r="AB45" s="30">
        <v>1.07</v>
      </c>
      <c r="AC45" s="56">
        <v>0.98</v>
      </c>
    </row>
    <row r="46" spans="2:29" ht="12.75">
      <c r="B46" s="36">
        <v>2.54</v>
      </c>
      <c r="C46" s="38">
        <v>2.72</v>
      </c>
      <c r="D46" s="38">
        <v>2.98</v>
      </c>
      <c r="E46" s="38">
        <v>3.31</v>
      </c>
      <c r="F46" s="43" t="s">
        <v>137</v>
      </c>
      <c r="G46" s="30">
        <v>2.49</v>
      </c>
      <c r="H46" s="30">
        <v>1.33</v>
      </c>
      <c r="I46" s="30">
        <v>0.97</v>
      </c>
      <c r="J46" s="30">
        <v>0.81</v>
      </c>
      <c r="K46" s="28"/>
      <c r="L46" s="30">
        <v>5.09</v>
      </c>
      <c r="M46" s="30">
        <v>2.54</v>
      </c>
      <c r="N46" s="30">
        <v>1.76</v>
      </c>
      <c r="O46" s="30">
        <v>1.36</v>
      </c>
      <c r="P46" s="30">
        <v>1.14</v>
      </c>
      <c r="Q46" s="30">
        <v>0.99</v>
      </c>
      <c r="R46" s="30">
        <v>0.9</v>
      </c>
      <c r="S46" s="30">
        <v>0.83</v>
      </c>
      <c r="T46" s="28"/>
      <c r="U46" s="30">
        <v>7.63</v>
      </c>
      <c r="V46" s="30">
        <v>3.82</v>
      </c>
      <c r="W46" s="30">
        <v>2.54</v>
      </c>
      <c r="X46" s="30">
        <v>1.95</v>
      </c>
      <c r="Y46" s="30">
        <v>1.6</v>
      </c>
      <c r="Z46" s="30">
        <v>1.36</v>
      </c>
      <c r="AA46" s="30">
        <v>1.2</v>
      </c>
      <c r="AB46" s="30">
        <v>1.08</v>
      </c>
      <c r="AC46" s="56">
        <v>0.99</v>
      </c>
    </row>
    <row r="47" spans="2:29" ht="12.75">
      <c r="B47" s="36">
        <v>2.57</v>
      </c>
      <c r="C47" s="38">
        <v>2.75</v>
      </c>
      <c r="D47" s="38">
        <v>3.01</v>
      </c>
      <c r="E47" s="38">
        <v>3.34</v>
      </c>
      <c r="F47" s="43" t="s">
        <v>137</v>
      </c>
      <c r="G47" s="30">
        <v>2.52</v>
      </c>
      <c r="H47" s="30">
        <v>1.35</v>
      </c>
      <c r="I47" s="30">
        <v>0.98</v>
      </c>
      <c r="J47" s="30">
        <v>0.82</v>
      </c>
      <c r="K47" s="28"/>
      <c r="L47" s="30">
        <v>5.14</v>
      </c>
      <c r="M47" s="30">
        <v>2.57</v>
      </c>
      <c r="N47" s="30">
        <v>1.77</v>
      </c>
      <c r="O47" s="30">
        <v>1.38</v>
      </c>
      <c r="P47" s="30">
        <v>1.15</v>
      </c>
      <c r="Q47" s="30">
        <v>1</v>
      </c>
      <c r="R47" s="30">
        <v>0.91</v>
      </c>
      <c r="S47" s="30">
        <v>0.84</v>
      </c>
      <c r="T47" s="28"/>
      <c r="U47" s="30">
        <v>7.71</v>
      </c>
      <c r="V47" s="30">
        <v>3.86</v>
      </c>
      <c r="W47" s="30">
        <v>2.57</v>
      </c>
      <c r="X47" s="30">
        <v>1.97</v>
      </c>
      <c r="Y47" s="30">
        <v>1.61</v>
      </c>
      <c r="Z47" s="30">
        <v>1.38</v>
      </c>
      <c r="AA47" s="30">
        <v>1.22</v>
      </c>
      <c r="AB47" s="30">
        <v>1.1</v>
      </c>
      <c r="AC47" s="56">
        <v>1</v>
      </c>
    </row>
    <row r="48" spans="2:29" ht="12.75">
      <c r="B48" s="36">
        <v>2.6</v>
      </c>
      <c r="C48" s="38">
        <v>2.78</v>
      </c>
      <c r="D48" s="38">
        <v>3.04</v>
      </c>
      <c r="E48" s="38">
        <v>3.38</v>
      </c>
      <c r="F48" s="43" t="s">
        <v>137</v>
      </c>
      <c r="G48" s="30">
        <v>2.54</v>
      </c>
      <c r="H48" s="30">
        <v>1.36</v>
      </c>
      <c r="I48" s="30">
        <v>0.99</v>
      </c>
      <c r="J48" s="30">
        <v>0.83</v>
      </c>
      <c r="K48" s="28"/>
      <c r="L48" s="30">
        <v>5.19</v>
      </c>
      <c r="M48" s="30">
        <v>2.6</v>
      </c>
      <c r="N48" s="30">
        <v>1.79</v>
      </c>
      <c r="O48" s="30">
        <v>1.39</v>
      </c>
      <c r="P48" s="30">
        <v>1.16</v>
      </c>
      <c r="Q48" s="30">
        <v>1.01</v>
      </c>
      <c r="R48" s="30">
        <v>0.92</v>
      </c>
      <c r="S48" s="30">
        <v>0.84</v>
      </c>
      <c r="T48" s="28"/>
      <c r="U48" s="30">
        <v>7.79</v>
      </c>
      <c r="V48" s="30">
        <v>3.89</v>
      </c>
      <c r="W48" s="30">
        <v>2.6</v>
      </c>
      <c r="X48" s="30">
        <v>1.99</v>
      </c>
      <c r="Y48" s="30">
        <v>1.63</v>
      </c>
      <c r="Z48" s="30">
        <v>1.39</v>
      </c>
      <c r="AA48" s="30">
        <v>1.23</v>
      </c>
      <c r="AB48" s="30">
        <v>1.11</v>
      </c>
      <c r="AC48" s="56">
        <v>1.01</v>
      </c>
    </row>
    <row r="49" spans="2:29" ht="12.75">
      <c r="B49" s="36">
        <v>2.62</v>
      </c>
      <c r="C49" s="38">
        <v>2.81</v>
      </c>
      <c r="D49" s="38">
        <v>3.07</v>
      </c>
      <c r="E49" s="38">
        <v>3.41</v>
      </c>
      <c r="F49" s="43"/>
      <c r="G49" s="30">
        <v>2.57</v>
      </c>
      <c r="H49" s="30">
        <v>1.38</v>
      </c>
      <c r="I49" s="30">
        <v>1</v>
      </c>
      <c r="J49" s="30">
        <v>0.84</v>
      </c>
      <c r="K49" s="28"/>
      <c r="L49" s="30">
        <v>5.24</v>
      </c>
      <c r="M49" s="30">
        <v>2.62</v>
      </c>
      <c r="N49" s="30">
        <v>1.81</v>
      </c>
      <c r="O49" s="30">
        <v>1.4</v>
      </c>
      <c r="P49" s="30">
        <v>1.17</v>
      </c>
      <c r="Q49" s="30">
        <v>1.02</v>
      </c>
      <c r="R49" s="30">
        <v>0.93</v>
      </c>
      <c r="S49" s="30">
        <v>0.85</v>
      </c>
      <c r="T49" s="28"/>
      <c r="U49" s="30">
        <v>7.87</v>
      </c>
      <c r="V49" s="30">
        <v>3.93</v>
      </c>
      <c r="W49" s="30">
        <v>2.62</v>
      </c>
      <c r="X49" s="30">
        <v>2.01</v>
      </c>
      <c r="Y49" s="30">
        <v>1.65</v>
      </c>
      <c r="Z49" s="30">
        <v>1.4</v>
      </c>
      <c r="AA49" s="30">
        <v>1.24</v>
      </c>
      <c r="AB49" s="30">
        <v>1.12</v>
      </c>
      <c r="AC49" s="56">
        <v>1.02</v>
      </c>
    </row>
    <row r="50" spans="2:29" ht="12.75">
      <c r="B50" s="36">
        <v>2.65</v>
      </c>
      <c r="C50" s="38">
        <v>2.83</v>
      </c>
      <c r="D50" s="38">
        <v>3.1</v>
      </c>
      <c r="E50" s="38">
        <v>3.44</v>
      </c>
      <c r="F50" s="43" t="s">
        <v>137</v>
      </c>
      <c r="G50" s="30">
        <v>2.6</v>
      </c>
      <c r="H50" s="30">
        <v>1.39</v>
      </c>
      <c r="I50" s="30">
        <v>1.01</v>
      </c>
      <c r="J50" s="30">
        <v>0.84</v>
      </c>
      <c r="K50" s="28"/>
      <c r="L50" s="30">
        <v>5.3</v>
      </c>
      <c r="M50" s="30">
        <v>2.65</v>
      </c>
      <c r="N50" s="30">
        <v>1.83</v>
      </c>
      <c r="O50" s="30">
        <v>1.42</v>
      </c>
      <c r="P50" s="30">
        <v>1.19</v>
      </c>
      <c r="Q50" s="30">
        <v>1.03</v>
      </c>
      <c r="R50" s="30">
        <v>0.93</v>
      </c>
      <c r="S50" s="30">
        <v>0.86</v>
      </c>
      <c r="T50" s="28"/>
      <c r="U50" s="30">
        <v>7.94</v>
      </c>
      <c r="V50" s="30">
        <v>3.97</v>
      </c>
      <c r="W50" s="30">
        <v>2.65</v>
      </c>
      <c r="X50" s="30">
        <v>2.03</v>
      </c>
      <c r="Y50" s="30">
        <v>1.66</v>
      </c>
      <c r="Z50" s="30">
        <v>1.42</v>
      </c>
      <c r="AA50" s="30">
        <v>1.25</v>
      </c>
      <c r="AB50" s="30">
        <v>1.13</v>
      </c>
      <c r="AC50" s="56">
        <v>1.03</v>
      </c>
    </row>
    <row r="51" spans="2:29" ht="12.75">
      <c r="B51" s="36">
        <v>2.67</v>
      </c>
      <c r="C51" s="38">
        <v>2.86</v>
      </c>
      <c r="D51" s="38">
        <v>3.13</v>
      </c>
      <c r="E51" s="38">
        <v>3.48</v>
      </c>
      <c r="F51" s="43" t="s">
        <v>137</v>
      </c>
      <c r="G51" s="30">
        <v>2.62</v>
      </c>
      <c r="H51" s="30">
        <v>1.4</v>
      </c>
      <c r="I51" s="30">
        <v>1.02</v>
      </c>
      <c r="J51" s="30">
        <v>0.85</v>
      </c>
      <c r="K51" s="28"/>
      <c r="L51" s="30">
        <v>5.35</v>
      </c>
      <c r="M51" s="30">
        <v>2.67</v>
      </c>
      <c r="N51" s="30">
        <v>1.84</v>
      </c>
      <c r="O51" s="30">
        <v>1.43</v>
      </c>
      <c r="P51" s="30">
        <v>1.2</v>
      </c>
      <c r="Q51" s="30">
        <v>1.04</v>
      </c>
      <c r="R51" s="30">
        <v>0.94</v>
      </c>
      <c r="S51" s="30">
        <v>0.87</v>
      </c>
      <c r="T51" s="28"/>
      <c r="U51" s="30">
        <v>8.02</v>
      </c>
      <c r="V51" s="30">
        <v>4.01</v>
      </c>
      <c r="W51" s="30">
        <v>2.67</v>
      </c>
      <c r="X51" s="30">
        <v>2.05</v>
      </c>
      <c r="Y51" s="30">
        <v>1.68</v>
      </c>
      <c r="Z51" s="30">
        <v>1.43</v>
      </c>
      <c r="AA51" s="30">
        <v>1.26</v>
      </c>
      <c r="AB51" s="30">
        <v>1.14</v>
      </c>
      <c r="AC51" s="56">
        <v>1.04</v>
      </c>
    </row>
    <row r="52" spans="2:29" ht="12.75">
      <c r="B52" s="36"/>
      <c r="C52" s="38" t="s">
        <v>30</v>
      </c>
      <c r="D52" s="38"/>
      <c r="E52" s="38"/>
      <c r="F52" s="28"/>
      <c r="G52" s="30">
        <v>2.65</v>
      </c>
      <c r="H52" s="30">
        <v>1.42</v>
      </c>
      <c r="I52" s="30">
        <v>1.03</v>
      </c>
      <c r="J52" s="30">
        <v>0.86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9"/>
    </row>
    <row r="53" spans="2:29" ht="12.75">
      <c r="B53" s="36">
        <v>1.75</v>
      </c>
      <c r="C53" s="38">
        <v>1.88</v>
      </c>
      <c r="D53" s="38">
        <v>2.05</v>
      </c>
      <c r="E53" s="38">
        <v>2.28</v>
      </c>
      <c r="F53" s="43" t="s">
        <v>137</v>
      </c>
      <c r="G53" s="30">
        <v>2.67</v>
      </c>
      <c r="H53" s="30">
        <v>1.43</v>
      </c>
      <c r="I53" s="30">
        <v>1.04</v>
      </c>
      <c r="J53" s="30">
        <v>0.87</v>
      </c>
      <c r="K53" s="28"/>
      <c r="L53" s="43" t="e">
        <f>+IF(Worksheet!$B$12=1,L44,"")</f>
        <v>#N/A</v>
      </c>
      <c r="M53" s="43" t="e">
        <f>+IF(Worksheet!$B$12=1,M44,"")</f>
        <v>#N/A</v>
      </c>
      <c r="N53" s="43" t="e">
        <f>+IF(Worksheet!$B$12=1,N44,"")</f>
        <v>#N/A</v>
      </c>
      <c r="O53" s="43" t="e">
        <f>+IF(Worksheet!$B$12=1,O44,"")</f>
        <v>#N/A</v>
      </c>
      <c r="P53" s="43" t="e">
        <f>+IF(Worksheet!$B$12=1,P44,"")</f>
        <v>#N/A</v>
      </c>
      <c r="Q53" s="43" t="e">
        <f>+IF(Worksheet!$B$12=1,Q44,"")</f>
        <v>#N/A</v>
      </c>
      <c r="R53" s="43" t="e">
        <f>+IF(Worksheet!$B$12=1,R44,"")</f>
        <v>#N/A</v>
      </c>
      <c r="S53" s="43" t="e">
        <f>+IF(Worksheet!$B$12=1,S44,"")</f>
        <v>#N/A</v>
      </c>
      <c r="T53" s="28"/>
      <c r="U53" s="43" t="e">
        <f>+IF(Worksheet!$B$12=1,U44,"")</f>
        <v>#N/A</v>
      </c>
      <c r="V53" s="43" t="e">
        <f>+IF(Worksheet!$B$12=1,V44,"")</f>
        <v>#N/A</v>
      </c>
      <c r="W53" s="43" t="e">
        <f>+IF(Worksheet!$B$12=1,W44,"")</f>
        <v>#N/A</v>
      </c>
      <c r="X53" s="43" t="e">
        <f>+IF(Worksheet!$B$12=1,X44,"")</f>
        <v>#N/A</v>
      </c>
      <c r="Y53" s="43" t="e">
        <f>+IF(Worksheet!$B$12=1,Y44,"")</f>
        <v>#N/A</v>
      </c>
      <c r="Z53" s="43" t="e">
        <f>+IF(Worksheet!$B$12=1,Z44,"")</f>
        <v>#N/A</v>
      </c>
      <c r="AA53" s="43" t="e">
        <f>+IF(Worksheet!$B$12=1,AA44,"")</f>
        <v>#N/A</v>
      </c>
      <c r="AB53" s="43" t="e">
        <f>+IF(Worksheet!$B$12=1,AB44,"")</f>
        <v>#N/A</v>
      </c>
      <c r="AC53" s="29"/>
    </row>
    <row r="54" spans="2:29" ht="12.75">
      <c r="B54" s="36">
        <v>1.77</v>
      </c>
      <c r="C54" s="38">
        <v>1.9</v>
      </c>
      <c r="D54" s="38">
        <v>2.07</v>
      </c>
      <c r="E54" s="38">
        <v>2.31</v>
      </c>
      <c r="F54" s="43" t="s">
        <v>137</v>
      </c>
      <c r="G54" s="30"/>
      <c r="H54" s="30"/>
      <c r="I54" s="30"/>
      <c r="J54" s="30"/>
      <c r="K54" s="28"/>
      <c r="L54" s="43" t="e">
        <f>+IF(Worksheet!$B$12=2,L45,"")</f>
        <v>#N/A</v>
      </c>
      <c r="M54" s="43" t="e">
        <f>+IF(Worksheet!$B$12=2,M45,"")</f>
        <v>#N/A</v>
      </c>
      <c r="N54" s="43" t="e">
        <f>+IF(Worksheet!$B$12=2,N45,"")</f>
        <v>#N/A</v>
      </c>
      <c r="O54" s="43" t="e">
        <f>+IF(Worksheet!$B$12=2,O45,"")</f>
        <v>#N/A</v>
      </c>
      <c r="P54" s="43" t="e">
        <f>+IF(Worksheet!$B$12=2,P45,"")</f>
        <v>#N/A</v>
      </c>
      <c r="Q54" s="43" t="e">
        <f>+IF(Worksheet!$B$12=2,Q45,"")</f>
        <v>#N/A</v>
      </c>
      <c r="R54" s="43" t="e">
        <f>+IF(Worksheet!$B$12=2,R45,"")</f>
        <v>#N/A</v>
      </c>
      <c r="S54" s="43" t="e">
        <f>+IF(Worksheet!$B$12=2,S45,"")</f>
        <v>#N/A</v>
      </c>
      <c r="T54" s="28"/>
      <c r="U54" s="43" t="e">
        <f>+IF(Worksheet!$B$12=2,U45,"")</f>
        <v>#N/A</v>
      </c>
      <c r="V54" s="43" t="e">
        <f>+IF(Worksheet!$B$12=2,V45,"")</f>
        <v>#N/A</v>
      </c>
      <c r="W54" s="43" t="e">
        <f>+IF(Worksheet!$B$12=2,W45,"")</f>
        <v>#N/A</v>
      </c>
      <c r="X54" s="43" t="e">
        <f>+IF(Worksheet!$B$12=2,X45,"")</f>
        <v>#N/A</v>
      </c>
      <c r="Y54" s="43" t="e">
        <f>+IF(Worksheet!$B$12=2,Y45,"")</f>
        <v>#N/A</v>
      </c>
      <c r="Z54" s="43" t="e">
        <f>+IF(Worksheet!$B$12=2,Z45,"")</f>
        <v>#N/A</v>
      </c>
      <c r="AA54" s="43" t="e">
        <f>+IF(Worksheet!$B$12=2,AA45,"")</f>
        <v>#N/A</v>
      </c>
      <c r="AB54" s="43" t="e">
        <f>+IF(Worksheet!$B$12=2,AB45,"")</f>
        <v>#N/A</v>
      </c>
      <c r="AC54" s="29"/>
    </row>
    <row r="55" spans="2:29" ht="12.75">
      <c r="B55" s="36">
        <v>1.79</v>
      </c>
      <c r="C55" s="38">
        <v>1.92</v>
      </c>
      <c r="D55" s="38">
        <v>2.1</v>
      </c>
      <c r="E55" s="38">
        <v>2.33</v>
      </c>
      <c r="F55" s="43" t="s">
        <v>137</v>
      </c>
      <c r="G55" s="44">
        <f aca="true" t="shared" si="4" ref="G55:G62">+B53</f>
        <v>1.75</v>
      </c>
      <c r="H55" s="44">
        <f aca="true" t="shared" si="5" ref="H55:H62">+C53/2</f>
        <v>0.94</v>
      </c>
      <c r="I55" s="44">
        <f aca="true" t="shared" si="6" ref="I55:I62">+D53/3</f>
        <v>0.6833333333333332</v>
      </c>
      <c r="J55" s="44">
        <f aca="true" t="shared" si="7" ref="J55:J62">+E53/4</f>
        <v>0.57</v>
      </c>
      <c r="K55" s="28"/>
      <c r="L55" s="43" t="e">
        <f>+IF(Worksheet!$B$12=3,L46,"")</f>
        <v>#N/A</v>
      </c>
      <c r="M55" s="43" t="e">
        <f>+IF(Worksheet!$B$12=3,M46,"")</f>
        <v>#N/A</v>
      </c>
      <c r="N55" s="43" t="e">
        <f>+IF(Worksheet!$B$12=3,N46,"")</f>
        <v>#N/A</v>
      </c>
      <c r="O55" s="43" t="e">
        <f>+IF(Worksheet!$B$12=3,O46,"")</f>
        <v>#N/A</v>
      </c>
      <c r="P55" s="43" t="e">
        <f>+IF(Worksheet!$B$12=3,P46,"")</f>
        <v>#N/A</v>
      </c>
      <c r="Q55" s="43" t="e">
        <f>+IF(Worksheet!$B$12=3,Q46,"")</f>
        <v>#N/A</v>
      </c>
      <c r="R55" s="43" t="e">
        <f>+IF(Worksheet!$B$12=3,R46,"")</f>
        <v>#N/A</v>
      </c>
      <c r="S55" s="43" t="e">
        <f>+IF(Worksheet!$B$12=3,S46,"")</f>
        <v>#N/A</v>
      </c>
      <c r="T55" s="28"/>
      <c r="U55" s="43" t="e">
        <f>+IF(Worksheet!$B$12=3,U46,"")</f>
        <v>#N/A</v>
      </c>
      <c r="V55" s="43" t="e">
        <f>+IF(Worksheet!$B$12=3,V46,"")</f>
        <v>#N/A</v>
      </c>
      <c r="W55" s="43" t="e">
        <f>+IF(Worksheet!$B$12=3,W46,"")</f>
        <v>#N/A</v>
      </c>
      <c r="X55" s="43" t="e">
        <f>+IF(Worksheet!$B$12=3,X46,"")</f>
        <v>#N/A</v>
      </c>
      <c r="Y55" s="43" t="e">
        <f>+IF(Worksheet!$B$12=3,Y46,"")</f>
        <v>#N/A</v>
      </c>
      <c r="Z55" s="43" t="e">
        <f>+IF(Worksheet!$B$12=3,Z46,"")</f>
        <v>#N/A</v>
      </c>
      <c r="AA55" s="43" t="e">
        <f>+IF(Worksheet!$B$12=3,AA46,"")</f>
        <v>#N/A</v>
      </c>
      <c r="AB55" s="43" t="e">
        <f>+IF(Worksheet!$B$12=3,AB46,"")</f>
        <v>#N/A</v>
      </c>
      <c r="AC55" s="29"/>
    </row>
    <row r="56" spans="2:29" ht="12.75">
      <c r="B56" s="36">
        <v>1.81</v>
      </c>
      <c r="C56" s="38">
        <v>1.94</v>
      </c>
      <c r="D56" s="38">
        <v>2.12</v>
      </c>
      <c r="E56" s="38">
        <v>2.35</v>
      </c>
      <c r="F56" s="43" t="s">
        <v>137</v>
      </c>
      <c r="G56" s="44">
        <f t="shared" si="4"/>
        <v>1.77</v>
      </c>
      <c r="H56" s="44">
        <f t="shared" si="5"/>
        <v>0.95</v>
      </c>
      <c r="I56" s="44">
        <f t="shared" si="6"/>
        <v>0.69</v>
      </c>
      <c r="J56" s="44">
        <f t="shared" si="7"/>
        <v>0.5775</v>
      </c>
      <c r="K56" s="28"/>
      <c r="L56" s="43" t="e">
        <f>+IF(Worksheet!$B$12=4,L47,"")</f>
        <v>#N/A</v>
      </c>
      <c r="M56" s="43" t="e">
        <f>+IF(Worksheet!$B$12=4,M47,"")</f>
        <v>#N/A</v>
      </c>
      <c r="N56" s="43" t="e">
        <f>+IF(Worksheet!$B$12=4,N47,"")</f>
        <v>#N/A</v>
      </c>
      <c r="O56" s="43" t="e">
        <f>+IF(Worksheet!$B$12=4,O47,"")</f>
        <v>#N/A</v>
      </c>
      <c r="P56" s="43" t="e">
        <f>+IF(Worksheet!$B$12=4,P47,"")</f>
        <v>#N/A</v>
      </c>
      <c r="Q56" s="43" t="e">
        <f>+IF(Worksheet!$B$12=4,Q47,"")</f>
        <v>#N/A</v>
      </c>
      <c r="R56" s="43" t="e">
        <f>+IF(Worksheet!$B$12=4,R47,"")</f>
        <v>#N/A</v>
      </c>
      <c r="S56" s="43" t="e">
        <f>+IF(Worksheet!$B$12=4,S47,"")</f>
        <v>#N/A</v>
      </c>
      <c r="T56" s="28"/>
      <c r="U56" s="43" t="e">
        <f>+IF(Worksheet!$B$12=4,U47,"")</f>
        <v>#N/A</v>
      </c>
      <c r="V56" s="43" t="e">
        <f>+IF(Worksheet!$B$12=4,V47,"")</f>
        <v>#N/A</v>
      </c>
      <c r="W56" s="43" t="e">
        <f>+IF(Worksheet!$B$12=4,W47,"")</f>
        <v>#N/A</v>
      </c>
      <c r="X56" s="43" t="e">
        <f>+IF(Worksheet!$B$12=4,X47,"")</f>
        <v>#N/A</v>
      </c>
      <c r="Y56" s="43" t="e">
        <f>+IF(Worksheet!$B$12=4,Y47,"")</f>
        <v>#N/A</v>
      </c>
      <c r="Z56" s="43" t="e">
        <f>+IF(Worksheet!$B$12=4,Z47,"")</f>
        <v>#N/A</v>
      </c>
      <c r="AA56" s="43" t="e">
        <f>+IF(Worksheet!$B$12=4,AA47,"")</f>
        <v>#N/A</v>
      </c>
      <c r="AB56" s="43" t="e">
        <f>+IF(Worksheet!$B$12=4,AB47,"")</f>
        <v>#N/A</v>
      </c>
      <c r="AC56" s="29"/>
    </row>
    <row r="57" spans="2:29" ht="12.75">
      <c r="B57" s="36">
        <v>1.83</v>
      </c>
      <c r="C57" s="38">
        <v>1.96</v>
      </c>
      <c r="D57" s="38">
        <v>2.14</v>
      </c>
      <c r="E57" s="38">
        <v>2.38</v>
      </c>
      <c r="F57" s="43" t="s">
        <v>137</v>
      </c>
      <c r="G57" s="44">
        <f t="shared" si="4"/>
        <v>1.79</v>
      </c>
      <c r="H57" s="44">
        <f t="shared" si="5"/>
        <v>0.96</v>
      </c>
      <c r="I57" s="44">
        <f t="shared" si="6"/>
        <v>0.7000000000000001</v>
      </c>
      <c r="J57" s="44">
        <f t="shared" si="7"/>
        <v>0.5825</v>
      </c>
      <c r="K57" s="28"/>
      <c r="L57" s="43" t="e">
        <f>+IF(Worksheet!$B$12=5,L48,"")</f>
        <v>#N/A</v>
      </c>
      <c r="M57" s="43" t="e">
        <f>+IF(Worksheet!$B$12=5,M48,"")</f>
        <v>#N/A</v>
      </c>
      <c r="N57" s="43" t="e">
        <f>+IF(Worksheet!$B$12=5,N48,"")</f>
        <v>#N/A</v>
      </c>
      <c r="O57" s="43" t="e">
        <f>+IF(Worksheet!$B$12=5,O48,"")</f>
        <v>#N/A</v>
      </c>
      <c r="P57" s="43" t="e">
        <f>+IF(Worksheet!$B$12=5,P48,"")</f>
        <v>#N/A</v>
      </c>
      <c r="Q57" s="43" t="e">
        <f>+IF(Worksheet!$B$12=5,Q48,"")</f>
        <v>#N/A</v>
      </c>
      <c r="R57" s="43" t="e">
        <f>+IF(Worksheet!$B$12=5,R48,"")</f>
        <v>#N/A</v>
      </c>
      <c r="S57" s="43" t="e">
        <f>+IF(Worksheet!$B$12=5,S48,"")</f>
        <v>#N/A</v>
      </c>
      <c r="T57" s="28"/>
      <c r="U57" s="43" t="e">
        <f>+IF(Worksheet!$B$12=5,U48,"")</f>
        <v>#N/A</v>
      </c>
      <c r="V57" s="43" t="e">
        <f>+IF(Worksheet!$B$12=5,V48,"")</f>
        <v>#N/A</v>
      </c>
      <c r="W57" s="43" t="e">
        <f>+IF(Worksheet!$B$12=5,W48,"")</f>
        <v>#N/A</v>
      </c>
      <c r="X57" s="43" t="e">
        <f>+IF(Worksheet!$B$12=5,X48,"")</f>
        <v>#N/A</v>
      </c>
      <c r="Y57" s="43" t="e">
        <f>+IF(Worksheet!$B$12=5,Y48,"")</f>
        <v>#N/A</v>
      </c>
      <c r="Z57" s="43" t="e">
        <f>+IF(Worksheet!$B$12=5,Z48,"")</f>
        <v>#N/A</v>
      </c>
      <c r="AA57" s="43" t="e">
        <f>+IF(Worksheet!$B$12=5,AA48,"")</f>
        <v>#N/A</v>
      </c>
      <c r="AB57" s="43" t="e">
        <f>+IF(Worksheet!$B$12=5,AB48,"")</f>
        <v>#N/A</v>
      </c>
      <c r="AC57" s="29"/>
    </row>
    <row r="58" spans="2:29" ht="12.75">
      <c r="B58" s="36">
        <v>1.85</v>
      </c>
      <c r="C58" s="38">
        <v>1.98</v>
      </c>
      <c r="D58" s="38">
        <v>2.16</v>
      </c>
      <c r="E58" s="38">
        <v>2.4</v>
      </c>
      <c r="F58" s="43" t="s">
        <v>137</v>
      </c>
      <c r="G58" s="44">
        <f t="shared" si="4"/>
        <v>1.81</v>
      </c>
      <c r="H58" s="44">
        <f t="shared" si="5"/>
        <v>0.97</v>
      </c>
      <c r="I58" s="44">
        <f t="shared" si="6"/>
        <v>0.7066666666666667</v>
      </c>
      <c r="J58" s="44">
        <f t="shared" si="7"/>
        <v>0.5875</v>
      </c>
      <c r="K58" s="28"/>
      <c r="L58" s="43" t="e">
        <f>+IF(Worksheet!$B$12=6,L49,"")</f>
        <v>#N/A</v>
      </c>
      <c r="M58" s="43" t="e">
        <f>+IF(Worksheet!$B$12=6,M49,"")</f>
        <v>#N/A</v>
      </c>
      <c r="N58" s="43" t="e">
        <f>+IF(Worksheet!$B$12=6,N49,"")</f>
        <v>#N/A</v>
      </c>
      <c r="O58" s="43" t="e">
        <f>+IF(Worksheet!$B$12=6,O49,"")</f>
        <v>#N/A</v>
      </c>
      <c r="P58" s="43" t="e">
        <f>+IF(Worksheet!$B$12=6,P49,"")</f>
        <v>#N/A</v>
      </c>
      <c r="Q58" s="43" t="e">
        <f>+IF(Worksheet!$B$12=6,Q49,"")</f>
        <v>#N/A</v>
      </c>
      <c r="R58" s="43" t="e">
        <f>+IF(Worksheet!$B$12=6,R49,"")</f>
        <v>#N/A</v>
      </c>
      <c r="S58" s="43" t="e">
        <f>+IF(Worksheet!$B$12=6,S49,"")</f>
        <v>#N/A</v>
      </c>
      <c r="T58" s="28"/>
      <c r="U58" s="43" t="e">
        <f>+IF(Worksheet!$B$12=6,U49,"")</f>
        <v>#N/A</v>
      </c>
      <c r="V58" s="43" t="e">
        <f>+IF(Worksheet!$B$12=6,V49,"")</f>
        <v>#N/A</v>
      </c>
      <c r="W58" s="43" t="e">
        <f>+IF(Worksheet!$B$12=6,W49,"")</f>
        <v>#N/A</v>
      </c>
      <c r="X58" s="43" t="e">
        <f>+IF(Worksheet!$B$12=6,X49,"")</f>
        <v>#N/A</v>
      </c>
      <c r="Y58" s="43" t="e">
        <f>+IF(Worksheet!$B$12=6,Y49,"")</f>
        <v>#N/A</v>
      </c>
      <c r="Z58" s="43" t="e">
        <f>+IF(Worksheet!$B$12=6,Z49,"")</f>
        <v>#N/A</v>
      </c>
      <c r="AA58" s="43" t="e">
        <f>+IF(Worksheet!$B$12=6,AA49,"")</f>
        <v>#N/A</v>
      </c>
      <c r="AB58" s="43" t="e">
        <f>+IF(Worksheet!$B$12=6,AB49,"")</f>
        <v>#N/A</v>
      </c>
      <c r="AC58" s="29"/>
    </row>
    <row r="59" spans="2:29" ht="12.75">
      <c r="B59" s="36">
        <v>1.86</v>
      </c>
      <c r="C59" s="38">
        <v>1.99</v>
      </c>
      <c r="D59" s="38">
        <v>2.18</v>
      </c>
      <c r="E59" s="38">
        <v>2.42</v>
      </c>
      <c r="F59" s="43" t="s">
        <v>137</v>
      </c>
      <c r="G59" s="44">
        <f t="shared" si="4"/>
        <v>1.83</v>
      </c>
      <c r="H59" s="44">
        <f t="shared" si="5"/>
        <v>0.98</v>
      </c>
      <c r="I59" s="44">
        <f t="shared" si="6"/>
        <v>0.7133333333333334</v>
      </c>
      <c r="J59" s="44">
        <f t="shared" si="7"/>
        <v>0.595</v>
      </c>
      <c r="K59" s="28"/>
      <c r="L59" s="43" t="e">
        <f>+IF(Worksheet!$B$12=7,L50,"")</f>
        <v>#N/A</v>
      </c>
      <c r="M59" s="43" t="e">
        <f>+IF(Worksheet!$B$12=7,M50,"")</f>
        <v>#N/A</v>
      </c>
      <c r="N59" s="43" t="e">
        <f>+IF(Worksheet!$B$12=7,N50,"")</f>
        <v>#N/A</v>
      </c>
      <c r="O59" s="43" t="e">
        <f>+IF(Worksheet!$B$12=7,O50,"")</f>
        <v>#N/A</v>
      </c>
      <c r="P59" s="43" t="e">
        <f>+IF(Worksheet!$B$12=7,P50,"")</f>
        <v>#N/A</v>
      </c>
      <c r="Q59" s="43" t="e">
        <f>+IF(Worksheet!$B$12=7,Q50,"")</f>
        <v>#N/A</v>
      </c>
      <c r="R59" s="43" t="e">
        <f>+IF(Worksheet!$B$12=7,R50,"")</f>
        <v>#N/A</v>
      </c>
      <c r="S59" s="43" t="e">
        <f>+IF(Worksheet!$B$12=7,S50,"")</f>
        <v>#N/A</v>
      </c>
      <c r="T59" s="28"/>
      <c r="U59" s="43" t="e">
        <f>+IF(Worksheet!$B$12=7,U50,"")</f>
        <v>#N/A</v>
      </c>
      <c r="V59" s="43" t="e">
        <f>+IF(Worksheet!$B$12=7,V50,"")</f>
        <v>#N/A</v>
      </c>
      <c r="W59" s="43" t="e">
        <f>+IF(Worksheet!$B$12=7,W50,"")</f>
        <v>#N/A</v>
      </c>
      <c r="X59" s="43" t="e">
        <f>+IF(Worksheet!$B$12=7,X50,"")</f>
        <v>#N/A</v>
      </c>
      <c r="Y59" s="43" t="e">
        <f>+IF(Worksheet!$B$12=7,Y50,"")</f>
        <v>#N/A</v>
      </c>
      <c r="Z59" s="43" t="e">
        <f>+IF(Worksheet!$B$12=7,Z50,"")</f>
        <v>#N/A</v>
      </c>
      <c r="AA59" s="43" t="e">
        <f>+IF(Worksheet!$B$12=7,AA50,"")</f>
        <v>#N/A</v>
      </c>
      <c r="AB59" s="43" t="e">
        <f>+IF(Worksheet!$B$12=7,AB50,"")</f>
        <v>#N/A</v>
      </c>
      <c r="AC59" s="29"/>
    </row>
    <row r="60" spans="2:29" ht="12.75">
      <c r="B60" s="36">
        <v>1.88</v>
      </c>
      <c r="C60" s="38">
        <v>2.01</v>
      </c>
      <c r="D60" s="38">
        <v>2.2</v>
      </c>
      <c r="E60" s="38">
        <v>2.45</v>
      </c>
      <c r="F60" s="43" t="s">
        <v>137</v>
      </c>
      <c r="G60" s="44">
        <f t="shared" si="4"/>
        <v>1.85</v>
      </c>
      <c r="H60" s="44">
        <f t="shared" si="5"/>
        <v>0.99</v>
      </c>
      <c r="I60" s="44">
        <f t="shared" si="6"/>
        <v>0.7200000000000001</v>
      </c>
      <c r="J60" s="44">
        <f t="shared" si="7"/>
        <v>0.6</v>
      </c>
      <c r="K60" s="28"/>
      <c r="L60" s="43" t="e">
        <f>+IF(Worksheet!$B$12=8,L51,"")</f>
        <v>#N/A</v>
      </c>
      <c r="M60" s="43" t="e">
        <f>+IF(Worksheet!$B$12=8,M51,"")</f>
        <v>#N/A</v>
      </c>
      <c r="N60" s="43" t="e">
        <f>+IF(Worksheet!$B$12=8,N51,"")</f>
        <v>#N/A</v>
      </c>
      <c r="O60" s="43" t="e">
        <f>+IF(Worksheet!$B$12=8,O51,"")</f>
        <v>#N/A</v>
      </c>
      <c r="P60" s="43" t="e">
        <f>+IF(Worksheet!$B$12=8,P51,"")</f>
        <v>#N/A</v>
      </c>
      <c r="Q60" s="43" t="e">
        <f>+IF(Worksheet!$B$12=8,Q51,"")</f>
        <v>#N/A</v>
      </c>
      <c r="R60" s="43" t="e">
        <f>+IF(Worksheet!$B$12=8,R51,"")</f>
        <v>#N/A</v>
      </c>
      <c r="S60" s="43" t="e">
        <f>+IF(Worksheet!$B$12=8,S51,"")</f>
        <v>#N/A</v>
      </c>
      <c r="T60" s="28"/>
      <c r="U60" s="43" t="e">
        <f>+IF(Worksheet!$B$12=8,U51,"")</f>
        <v>#N/A</v>
      </c>
      <c r="V60" s="43" t="e">
        <f>+IF(Worksheet!$B$12=8,V51,"")</f>
        <v>#N/A</v>
      </c>
      <c r="W60" s="43" t="e">
        <f>+IF(Worksheet!$B$12=8,W51,"")</f>
        <v>#N/A</v>
      </c>
      <c r="X60" s="43" t="e">
        <f>+IF(Worksheet!$B$12=8,X51,"")</f>
        <v>#N/A</v>
      </c>
      <c r="Y60" s="43" t="e">
        <f>+IF(Worksheet!$B$12=8,Y51,"")</f>
        <v>#N/A</v>
      </c>
      <c r="Z60" s="43" t="e">
        <f>+IF(Worksheet!$B$12=8,Z51,"")</f>
        <v>#N/A</v>
      </c>
      <c r="AA60" s="43" t="e">
        <f>+IF(Worksheet!$B$12=8,AA51,"")</f>
        <v>#N/A</v>
      </c>
      <c r="AB60" s="43" t="e">
        <f>+IF(Worksheet!$B$12=8,AB51,"")</f>
        <v>#N/A</v>
      </c>
      <c r="AC60" s="29"/>
    </row>
    <row r="61" spans="2:29" ht="12.75">
      <c r="B61" s="57"/>
      <c r="C61" s="30"/>
      <c r="D61" s="30"/>
      <c r="E61" s="30"/>
      <c r="F61" s="28"/>
      <c r="G61" s="44">
        <f t="shared" si="4"/>
        <v>1.86</v>
      </c>
      <c r="H61" s="44">
        <f t="shared" si="5"/>
        <v>0.995</v>
      </c>
      <c r="I61" s="44">
        <f t="shared" si="6"/>
        <v>0.7266666666666667</v>
      </c>
      <c r="J61" s="44">
        <f t="shared" si="7"/>
        <v>0.605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9"/>
    </row>
    <row r="62" spans="2:29" ht="12.75">
      <c r="B62" s="57"/>
      <c r="C62" s="30"/>
      <c r="D62" s="30"/>
      <c r="E62" s="30"/>
      <c r="F62" s="28"/>
      <c r="G62" s="44">
        <f t="shared" si="4"/>
        <v>1.88</v>
      </c>
      <c r="H62" s="44">
        <f t="shared" si="5"/>
        <v>1.005</v>
      </c>
      <c r="I62" s="44">
        <f t="shared" si="6"/>
        <v>0.7333333333333334</v>
      </c>
      <c r="J62" s="44">
        <f t="shared" si="7"/>
        <v>0.6125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9"/>
    </row>
    <row r="63" spans="2:29" ht="12.75">
      <c r="B63" s="57"/>
      <c r="C63" s="30"/>
      <c r="D63" s="30"/>
      <c r="E63" s="30"/>
      <c r="F63" s="28"/>
      <c r="G63" s="30"/>
      <c r="H63" s="30"/>
      <c r="I63" s="30"/>
      <c r="J63" s="30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9"/>
    </row>
    <row r="64" spans="2:29" ht="12.75">
      <c r="B64" s="57"/>
      <c r="C64" s="30"/>
      <c r="D64" s="30"/>
      <c r="E64" s="30"/>
      <c r="F64" s="28"/>
      <c r="G64" s="43" t="e">
        <f>+IF(AND(Worksheet!$B$10="Agency",Worksheet!$B$12=1),G46,IF(Worksheet!$B$12=1,G55,""))</f>
        <v>#N/A</v>
      </c>
      <c r="H64" s="43" t="e">
        <f>+IF(AND(Worksheet!$B$10="Agency",Worksheet!$B$12=1),H46,IF(Worksheet!$B$12=1,H55,""))</f>
        <v>#N/A</v>
      </c>
      <c r="I64" s="43" t="e">
        <f>+IF(AND(Worksheet!$B$10="Agency",Worksheet!$B$12=1),I46,IF(Worksheet!$B$12=1,I55,""))</f>
        <v>#N/A</v>
      </c>
      <c r="J64" s="43" t="e">
        <f>+IF(AND(Worksheet!$B$10="Agency",Worksheet!$B$12=1),J46,IF(Worksheet!$B$12=1,J55,""))</f>
        <v>#N/A</v>
      </c>
      <c r="K64" s="28"/>
      <c r="L64" s="47" t="e">
        <f>SUM(L53:L60)</f>
        <v>#N/A</v>
      </c>
      <c r="M64" s="47" t="e">
        <f aca="true" t="shared" si="8" ref="M64:S64">SUM(M53:M60)</f>
        <v>#N/A</v>
      </c>
      <c r="N64" s="47" t="e">
        <f t="shared" si="8"/>
        <v>#N/A</v>
      </c>
      <c r="O64" s="47" t="e">
        <f t="shared" si="8"/>
        <v>#N/A</v>
      </c>
      <c r="P64" s="47" t="e">
        <f t="shared" si="8"/>
        <v>#N/A</v>
      </c>
      <c r="Q64" s="47" t="e">
        <f t="shared" si="8"/>
        <v>#N/A</v>
      </c>
      <c r="R64" s="47" t="e">
        <f t="shared" si="8"/>
        <v>#N/A</v>
      </c>
      <c r="S64" s="47" t="e">
        <f t="shared" si="8"/>
        <v>#N/A</v>
      </c>
      <c r="T64" s="28"/>
      <c r="U64" s="47" t="e">
        <f>SUM(U53:U60)</f>
        <v>#N/A</v>
      </c>
      <c r="V64" s="47" t="e">
        <f aca="true" t="shared" si="9" ref="V64:AB64">SUM(V53:V60)</f>
        <v>#N/A</v>
      </c>
      <c r="W64" s="47" t="e">
        <f t="shared" si="9"/>
        <v>#N/A</v>
      </c>
      <c r="X64" s="47" t="e">
        <f t="shared" si="9"/>
        <v>#N/A</v>
      </c>
      <c r="Y64" s="47" t="e">
        <f t="shared" si="9"/>
        <v>#N/A</v>
      </c>
      <c r="Z64" s="47" t="e">
        <f t="shared" si="9"/>
        <v>#N/A</v>
      </c>
      <c r="AA64" s="47" t="e">
        <f t="shared" si="9"/>
        <v>#N/A</v>
      </c>
      <c r="AB64" s="47" t="e">
        <f t="shared" si="9"/>
        <v>#N/A</v>
      </c>
      <c r="AC64" s="29"/>
    </row>
    <row r="65" spans="2:29" ht="12.75">
      <c r="B65" s="59" t="s">
        <v>132</v>
      </c>
      <c r="C65" s="30"/>
      <c r="D65" s="30"/>
      <c r="E65" s="30"/>
      <c r="F65" s="28"/>
      <c r="G65" s="43" t="e">
        <f>+IF(AND(Worksheet!$B$10="Agency",Worksheet!$B$12=2),G47,IF(Worksheet!$B$12=2,G56,""))</f>
        <v>#N/A</v>
      </c>
      <c r="H65" s="43" t="e">
        <f>+IF(AND(Worksheet!$B$10="Agency",Worksheet!$B$12=2),H47,IF(Worksheet!$B$12=2,H56,""))</f>
        <v>#N/A</v>
      </c>
      <c r="I65" s="43" t="e">
        <f>+IF(AND(Worksheet!$B$10="Agency",Worksheet!$B$12=2),I47,IF(Worksheet!$B$12=2,I56,""))</f>
        <v>#N/A</v>
      </c>
      <c r="J65" s="43" t="e">
        <f>+IF(AND(Worksheet!$B$10="Agency",Worksheet!$B$12=2),J47,IF(Worksheet!$B$12=2,J56,""))</f>
        <v>#N/A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9"/>
    </row>
    <row r="66" spans="2:29" ht="12.75">
      <c r="B66" s="57"/>
      <c r="C66" s="30"/>
      <c r="D66" s="30"/>
      <c r="E66" s="30"/>
      <c r="F66" s="28"/>
      <c r="G66" s="43" t="e">
        <f>+IF(AND(Worksheet!$B$10="Agency",Worksheet!$B$12=3),G48,IF(Worksheet!$B$12=3,G57,""))</f>
        <v>#N/A</v>
      </c>
      <c r="H66" s="43" t="e">
        <f>+IF(AND(Worksheet!$B$10="Agency",Worksheet!$B$12=3),H48,IF(Worksheet!$B$12=3,H57,""))</f>
        <v>#N/A</v>
      </c>
      <c r="I66" s="43" t="e">
        <f>+IF(AND(Worksheet!$B$10="Agency",Worksheet!$B$12=3),I48,IF(Worksheet!$B$12=3,I57,""))</f>
        <v>#N/A</v>
      </c>
      <c r="J66" s="43" t="e">
        <f>+IF(AND(Worksheet!$B$10="Agency",Worksheet!$B$12=3),J48,IF(Worksheet!$B$12=3,J57,""))</f>
        <v>#N/A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9"/>
    </row>
    <row r="67" spans="2:29" ht="12.75">
      <c r="B67" s="57"/>
      <c r="C67" s="30"/>
      <c r="D67" s="30"/>
      <c r="E67" s="30"/>
      <c r="F67" s="28"/>
      <c r="G67" s="43" t="e">
        <f>+IF(AND(Worksheet!$B$10="Agency",Worksheet!$B$12=4),G49,IF(Worksheet!$B$12=4,G58,""))</f>
        <v>#N/A</v>
      </c>
      <c r="H67" s="43" t="e">
        <f>+IF(AND(Worksheet!$B$10="Agency",Worksheet!$B$12=4),H49,IF(Worksheet!$B$12=4,H58,""))</f>
        <v>#N/A</v>
      </c>
      <c r="I67" s="43" t="e">
        <f>+IF(AND(Worksheet!$B$10="Agency",Worksheet!$B$12=4),I49,IF(Worksheet!$B$12=4,I58,""))</f>
        <v>#N/A</v>
      </c>
      <c r="J67" s="43" t="e">
        <f>+IF(AND(Worksheet!$B$10="Agency",Worksheet!$B$12=4),J49,IF(Worksheet!$B$12=4,J58,""))</f>
        <v>#N/A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9"/>
    </row>
    <row r="68" spans="2:29" ht="12.75">
      <c r="B68" s="57"/>
      <c r="C68" s="30"/>
      <c r="D68" s="30"/>
      <c r="E68" s="30"/>
      <c r="F68" s="28"/>
      <c r="G68" s="43" t="e">
        <f>+IF(AND(Worksheet!$B$10="Agency",Worksheet!$B$12=5),G50,IF(Worksheet!$B$12=5,G59,""))</f>
        <v>#N/A</v>
      </c>
      <c r="H68" s="43" t="e">
        <f>+IF(AND(Worksheet!$B$10="Agency",Worksheet!$B$12=5),H50,IF(Worksheet!$B$12=5,H59,""))</f>
        <v>#N/A</v>
      </c>
      <c r="I68" s="43" t="e">
        <f>+IF(AND(Worksheet!$B$10="Agency",Worksheet!$B$12=5),I50,IF(Worksheet!$B$12=5,I59,""))</f>
        <v>#N/A</v>
      </c>
      <c r="J68" s="43" t="e">
        <f>+IF(AND(Worksheet!$B$10="Agency",Worksheet!$B$12=5),J50,IF(Worksheet!$B$12=5,J59,""))</f>
        <v>#N/A</v>
      </c>
      <c r="K68" s="28"/>
      <c r="L68" s="28"/>
      <c r="M68" s="28"/>
      <c r="N68" s="28"/>
      <c r="O68" s="28"/>
      <c r="P68" s="28"/>
      <c r="Q68" s="47" t="e">
        <f>+L64</f>
        <v>#N/A</v>
      </c>
      <c r="R68" s="28"/>
      <c r="S68" s="28"/>
      <c r="T68" s="28"/>
      <c r="U68" s="28"/>
      <c r="V68" s="28"/>
      <c r="W68" s="28"/>
      <c r="X68" s="28"/>
      <c r="Y68" s="47" t="e">
        <f>+U64</f>
        <v>#N/A</v>
      </c>
      <c r="Z68" s="28"/>
      <c r="AA68" s="28"/>
      <c r="AB68" s="28"/>
      <c r="AC68" s="29"/>
    </row>
    <row r="69" spans="2:29" ht="12.75">
      <c r="B69" s="57"/>
      <c r="C69" s="30"/>
      <c r="D69" s="30"/>
      <c r="E69" s="30"/>
      <c r="F69" s="28"/>
      <c r="G69" s="43" t="e">
        <f>+IF(AND(Worksheet!$B$10="Agency",Worksheet!$B$12=7),G51,IF(Worksheet!$B$12=6,G60,""))</f>
        <v>#N/A</v>
      </c>
      <c r="H69" s="43" t="e">
        <f>+IF(AND(Worksheet!$B$10="Agency",Worksheet!$B$12=7),H51,IF(Worksheet!$B$12=6,H60,""))</f>
        <v>#N/A</v>
      </c>
      <c r="I69" s="43" t="e">
        <f>+IF(AND(Worksheet!$B$10="Agency",Worksheet!$B$12=7),I51,IF(Worksheet!$B$12=6,I60,""))</f>
        <v>#N/A</v>
      </c>
      <c r="J69" s="43" t="e">
        <f>+IF(AND(Worksheet!$B$10="Agency",Worksheet!$B$12=7),J51,IF(Worksheet!$B$12=6,J60,""))</f>
        <v>#N/A</v>
      </c>
      <c r="K69" s="28"/>
      <c r="L69" s="28"/>
      <c r="M69" s="28"/>
      <c r="N69" s="28"/>
      <c r="O69" s="28"/>
      <c r="P69" s="28"/>
      <c r="Q69" s="47" t="e">
        <f>+M64</f>
        <v>#N/A</v>
      </c>
      <c r="R69" s="28"/>
      <c r="S69" s="28"/>
      <c r="T69" s="28"/>
      <c r="U69" s="28"/>
      <c r="V69" s="28"/>
      <c r="W69" s="28"/>
      <c r="X69" s="28"/>
      <c r="Y69" s="47" t="e">
        <f>+V64</f>
        <v>#N/A</v>
      </c>
      <c r="Z69" s="28"/>
      <c r="AA69" s="28"/>
      <c r="AB69" s="28"/>
      <c r="AC69" s="29"/>
    </row>
    <row r="70" spans="2:29" ht="12.75">
      <c r="B70" s="57"/>
      <c r="C70" s="30"/>
      <c r="D70" s="30"/>
      <c r="E70" s="30"/>
      <c r="F70" s="28"/>
      <c r="G70" s="43" t="e">
        <f>+IF(AND(Worksheet!$B$10="Agency",Worksheet!$B$12=7),G52,IF(Worksheet!$B$12=7,G61,""))</f>
        <v>#N/A</v>
      </c>
      <c r="H70" s="43" t="e">
        <f>+IF(AND(Worksheet!$B$10="Agency",Worksheet!$B$12=7),H52,IF(Worksheet!$B$12=7,H61,""))</f>
        <v>#N/A</v>
      </c>
      <c r="I70" s="43" t="e">
        <f>+IF(AND(Worksheet!$B$10="Agency",Worksheet!$B$12=7),I52,IF(Worksheet!$B$12=7,I61,""))</f>
        <v>#N/A</v>
      </c>
      <c r="J70" s="43" t="e">
        <f>+IF(AND(Worksheet!$B$10="Agency",Worksheet!$B$12=7),J52,IF(Worksheet!$B$12=7,J61,""))</f>
        <v>#N/A</v>
      </c>
      <c r="K70" s="28"/>
      <c r="L70" s="28"/>
      <c r="M70" s="28"/>
      <c r="N70" s="28"/>
      <c r="O70" s="28"/>
      <c r="P70" s="28"/>
      <c r="Q70" s="47" t="e">
        <f>+N64</f>
        <v>#N/A</v>
      </c>
      <c r="R70" s="28"/>
      <c r="S70" s="28"/>
      <c r="T70" s="28"/>
      <c r="U70" s="28"/>
      <c r="V70" s="28"/>
      <c r="W70" s="28"/>
      <c r="X70" s="28"/>
      <c r="Y70" s="47" t="e">
        <f>+W64</f>
        <v>#N/A</v>
      </c>
      <c r="Z70" s="28"/>
      <c r="AA70" s="28"/>
      <c r="AB70" s="28"/>
      <c r="AC70" s="29"/>
    </row>
    <row r="71" spans="2:29" ht="12.75">
      <c r="B71" s="57"/>
      <c r="C71" s="30"/>
      <c r="D71" s="30"/>
      <c r="E71" s="30"/>
      <c r="F71" s="28"/>
      <c r="G71" s="43" t="e">
        <f>+IF(AND(Worksheet!$B$10="Agency",Worksheet!$B$12=8),G53,IF(Worksheet!$B$12=8,G62,""))</f>
        <v>#N/A</v>
      </c>
      <c r="H71" s="43" t="e">
        <f>+IF(AND(Worksheet!$B$10="Agency",Worksheet!$B$12=8),H53,IF(Worksheet!$B$12=8,H62,""))</f>
        <v>#N/A</v>
      </c>
      <c r="I71" s="43" t="e">
        <f>+IF(AND(Worksheet!$B$10="Agency",Worksheet!$B$12=8),I53,IF(Worksheet!$B$12=8,I62,""))</f>
        <v>#N/A</v>
      </c>
      <c r="J71" s="43" t="e">
        <f>+IF(AND(Worksheet!$B$10="Agency",Worksheet!$B$12=8),J53,IF(Worksheet!$B$12=8,J62,""))</f>
        <v>#N/A</v>
      </c>
      <c r="K71" s="28"/>
      <c r="L71" s="28"/>
      <c r="M71" s="28"/>
      <c r="N71" s="28"/>
      <c r="O71" s="28"/>
      <c r="P71" s="28"/>
      <c r="Q71" s="47" t="e">
        <f>+O64</f>
        <v>#N/A</v>
      </c>
      <c r="R71" s="28"/>
      <c r="S71" s="28"/>
      <c r="T71" s="28"/>
      <c r="U71" s="28"/>
      <c r="V71" s="28"/>
      <c r="W71" s="28"/>
      <c r="X71" s="28"/>
      <c r="Y71" s="47" t="e">
        <f>+X64</f>
        <v>#N/A</v>
      </c>
      <c r="Z71" s="28"/>
      <c r="AA71" s="28"/>
      <c r="AB71" s="28"/>
      <c r="AC71" s="29"/>
    </row>
    <row r="72" spans="2:29" ht="12.75">
      <c r="B72" s="57"/>
      <c r="C72" s="30"/>
      <c r="D72" s="30"/>
      <c r="E72" s="30"/>
      <c r="F72" s="28"/>
      <c r="G72" s="43"/>
      <c r="H72" s="43"/>
      <c r="I72" s="43"/>
      <c r="J72" s="43"/>
      <c r="K72" s="28"/>
      <c r="L72" s="28"/>
      <c r="M72" s="28"/>
      <c r="N72" s="28"/>
      <c r="O72" s="28"/>
      <c r="P72" s="28"/>
      <c r="Q72" s="47" t="e">
        <f>+P64</f>
        <v>#N/A</v>
      </c>
      <c r="R72" s="28"/>
      <c r="S72" s="28"/>
      <c r="T72" s="28"/>
      <c r="U72" s="28"/>
      <c r="V72" s="28"/>
      <c r="W72" s="28"/>
      <c r="X72" s="28"/>
      <c r="Y72" s="47" t="e">
        <f>+Y64</f>
        <v>#N/A</v>
      </c>
      <c r="Z72" s="28"/>
      <c r="AA72" s="28"/>
      <c r="AB72" s="28"/>
      <c r="AC72" s="29"/>
    </row>
    <row r="73" spans="2:29" ht="12.75">
      <c r="B73" s="57"/>
      <c r="C73" s="30"/>
      <c r="D73" s="30"/>
      <c r="E73" s="30"/>
      <c r="F73" s="47"/>
      <c r="G73" s="47" t="e">
        <f>SUM(G63:G72)</f>
        <v>#N/A</v>
      </c>
      <c r="H73" s="47" t="e">
        <f>SUM(H63:H72)</f>
        <v>#N/A</v>
      </c>
      <c r="I73" s="47" t="e">
        <f>SUM(I63:I72)</f>
        <v>#N/A</v>
      </c>
      <c r="J73" s="47" t="e">
        <f>SUM(J63:J72)</f>
        <v>#N/A</v>
      </c>
      <c r="K73" s="28"/>
      <c r="L73" s="48" t="s">
        <v>8</v>
      </c>
      <c r="M73" s="31" t="e">
        <f>+G77</f>
        <v>#N/A</v>
      </c>
      <c r="N73" s="28"/>
      <c r="O73" s="28"/>
      <c r="P73" s="28"/>
      <c r="Q73" s="47" t="e">
        <f>+Q64</f>
        <v>#N/A</v>
      </c>
      <c r="R73" s="28"/>
      <c r="S73" s="28"/>
      <c r="T73" s="28"/>
      <c r="U73" s="28"/>
      <c r="V73" s="28"/>
      <c r="W73" s="28"/>
      <c r="X73" s="28"/>
      <c r="Y73" s="47" t="e">
        <f>+Z64</f>
        <v>#N/A</v>
      </c>
      <c r="Z73" s="28"/>
      <c r="AA73" s="28"/>
      <c r="AB73" s="28"/>
      <c r="AC73" s="29"/>
    </row>
    <row r="74" spans="2:29" ht="12.75">
      <c r="B74" s="57"/>
      <c r="C74" s="30"/>
      <c r="D74" s="30"/>
      <c r="E74" s="30"/>
      <c r="F74" s="43"/>
      <c r="G74" s="43" t="e">
        <f>+IF(G75&gt;0,MIN(G73,G75),G73)</f>
        <v>#N/A</v>
      </c>
      <c r="H74" s="43" t="e">
        <f>+IF(H75&gt;0,MIN(H73,H75),H73)</f>
        <v>#N/A</v>
      </c>
      <c r="I74" s="43" t="e">
        <f>+IF(I75&gt;0,MIN(I73,I75),I73)</f>
        <v>#N/A</v>
      </c>
      <c r="J74" s="43" t="e">
        <f>+IF(J75&gt;0,MIN(J73,J75),J73)</f>
        <v>#N/A</v>
      </c>
      <c r="K74" s="28"/>
      <c r="L74" s="48" t="s">
        <v>9</v>
      </c>
      <c r="M74" s="31" t="e">
        <f>+H77</f>
        <v>#N/A</v>
      </c>
      <c r="N74" s="28"/>
      <c r="O74" s="28"/>
      <c r="P74" s="28"/>
      <c r="Q74" s="47" t="e">
        <f>+R64</f>
        <v>#N/A</v>
      </c>
      <c r="R74" s="28"/>
      <c r="S74" s="28"/>
      <c r="T74" s="28"/>
      <c r="U74" s="28"/>
      <c r="V74" s="28"/>
      <c r="W74" s="28"/>
      <c r="X74" s="28"/>
      <c r="Y74" s="47" t="e">
        <f>+AA64</f>
        <v>#N/A</v>
      </c>
      <c r="Z74" s="28"/>
      <c r="AA74" s="28"/>
      <c r="AB74" s="28"/>
      <c r="AC74" s="29"/>
    </row>
    <row r="75" spans="2:29" ht="12.75">
      <c r="B75" s="57"/>
      <c r="C75" s="30"/>
      <c r="D75" s="30"/>
      <c r="E75" s="30"/>
      <c r="F75" s="47">
        <f>SUM(F44:F74)</f>
        <v>0</v>
      </c>
      <c r="G75" s="47">
        <f>+F75</f>
        <v>0</v>
      </c>
      <c r="H75" s="43">
        <f>+F75*0.5345</f>
        <v>0</v>
      </c>
      <c r="I75" s="43">
        <f>+F75*0.3897</f>
        <v>0</v>
      </c>
      <c r="J75" s="43">
        <f>+F75*0.3245</f>
        <v>0</v>
      </c>
      <c r="K75" s="28"/>
      <c r="L75" s="48" t="s">
        <v>10</v>
      </c>
      <c r="M75" s="31" t="e">
        <f>+I77</f>
        <v>#N/A</v>
      </c>
      <c r="N75" s="28"/>
      <c r="O75" s="28"/>
      <c r="P75" s="28"/>
      <c r="Q75" s="47" t="e">
        <f>+S64</f>
        <v>#N/A</v>
      </c>
      <c r="R75" s="28"/>
      <c r="S75" s="28"/>
      <c r="T75" s="28"/>
      <c r="U75" s="28"/>
      <c r="V75" s="28"/>
      <c r="W75" s="28"/>
      <c r="X75" s="28"/>
      <c r="Y75" s="47" t="e">
        <f>+AB64</f>
        <v>#N/A</v>
      </c>
      <c r="Z75" s="28"/>
      <c r="AA75" s="28"/>
      <c r="AB75" s="28"/>
      <c r="AC75" s="29"/>
    </row>
    <row r="76" spans="2:29" ht="12.75">
      <c r="B76" s="45"/>
      <c r="C76" s="28"/>
      <c r="D76" s="28"/>
      <c r="E76" s="28"/>
      <c r="F76" s="28"/>
      <c r="G76" s="28"/>
      <c r="H76" s="28"/>
      <c r="I76" s="28"/>
      <c r="J76" s="28"/>
      <c r="K76" s="28"/>
      <c r="L76" s="48" t="s">
        <v>11</v>
      </c>
      <c r="M76" s="31" t="e">
        <f>+J77</f>
        <v>#N/A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9"/>
    </row>
    <row r="77" spans="2:29" ht="12.75">
      <c r="B77" s="45"/>
      <c r="C77" s="28"/>
      <c r="D77" s="28"/>
      <c r="E77" s="28"/>
      <c r="F77" s="28"/>
      <c r="G77" s="31" t="e">
        <f>+G73</f>
        <v>#N/A</v>
      </c>
      <c r="H77" s="31" t="e">
        <f>+H73</f>
        <v>#N/A</v>
      </c>
      <c r="I77" s="31" t="e">
        <f>+I73</f>
        <v>#N/A</v>
      </c>
      <c r="J77" s="31" t="e">
        <f>+J73</f>
        <v>#N/A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9"/>
    </row>
    <row r="78" spans="2:29" ht="12.75">
      <c r="B78" s="45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9"/>
    </row>
    <row r="79" spans="2:29" ht="12.75">
      <c r="B79" s="45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9"/>
    </row>
    <row r="80" spans="2:29" ht="12.75">
      <c r="B80" s="45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9"/>
    </row>
    <row r="81" spans="2:29" ht="12.75">
      <c r="B81" s="45"/>
      <c r="C81" s="28"/>
      <c r="D81" s="28"/>
      <c r="E81" s="28"/>
      <c r="F81" s="28"/>
      <c r="G81" s="30" t="s">
        <v>15</v>
      </c>
      <c r="H81" s="30"/>
      <c r="I81" s="30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9"/>
    </row>
    <row r="82" spans="2:29" ht="12.75">
      <c r="B82" s="45"/>
      <c r="C82" s="28"/>
      <c r="D82" s="28"/>
      <c r="E82" s="28"/>
      <c r="F82" s="28"/>
      <c r="G82" s="39"/>
      <c r="H82" s="39"/>
      <c r="I82" s="3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9"/>
    </row>
    <row r="83" spans="2:29" ht="12.75">
      <c r="B83" s="45"/>
      <c r="C83" s="28"/>
      <c r="D83" s="28"/>
      <c r="E83" s="28"/>
      <c r="F83" s="28"/>
      <c r="G83" s="28" t="s">
        <v>17</v>
      </c>
      <c r="H83" s="28" t="s">
        <v>18</v>
      </c>
      <c r="I83" s="28" t="s">
        <v>19</v>
      </c>
      <c r="J83" s="28" t="s">
        <v>21</v>
      </c>
      <c r="K83" s="28" t="s">
        <v>22</v>
      </c>
      <c r="L83" s="28" t="s">
        <v>23</v>
      </c>
      <c r="M83" s="28" t="s">
        <v>24</v>
      </c>
      <c r="N83" s="28" t="s">
        <v>25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9"/>
    </row>
    <row r="84" spans="2:29" ht="12.75">
      <c r="B84" s="45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9"/>
    </row>
    <row r="85" spans="2:29" ht="12.75">
      <c r="B85" s="45"/>
      <c r="C85" s="28"/>
      <c r="D85" s="28"/>
      <c r="E85" s="28"/>
      <c r="F85" s="28"/>
      <c r="G85" s="30">
        <v>9.04</v>
      </c>
      <c r="H85" s="30">
        <v>4.52</v>
      </c>
      <c r="I85" s="30">
        <v>3.12</v>
      </c>
      <c r="J85" s="30">
        <v>2.42</v>
      </c>
      <c r="K85" s="30">
        <v>2.02</v>
      </c>
      <c r="L85" s="30">
        <v>1.76</v>
      </c>
      <c r="M85" s="30">
        <v>1.59</v>
      </c>
      <c r="N85" s="30">
        <v>1.47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9"/>
    </row>
    <row r="86" spans="2:29" ht="12.75">
      <c r="B86" s="45"/>
      <c r="C86" s="28"/>
      <c r="D86" s="28"/>
      <c r="E86" s="28"/>
      <c r="F86" s="28"/>
      <c r="G86" s="30">
        <v>9.13</v>
      </c>
      <c r="H86" s="30">
        <v>4.57</v>
      </c>
      <c r="I86" s="30">
        <v>3.15</v>
      </c>
      <c r="J86" s="30">
        <v>2.44</v>
      </c>
      <c r="K86" s="30">
        <v>2.05</v>
      </c>
      <c r="L86" s="30">
        <v>1.78</v>
      </c>
      <c r="M86" s="30">
        <v>1.61</v>
      </c>
      <c r="N86" s="30">
        <v>1.48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9"/>
    </row>
    <row r="87" spans="2:29" ht="12.75">
      <c r="B87" s="45"/>
      <c r="C87" s="28"/>
      <c r="D87" s="28"/>
      <c r="E87" s="28"/>
      <c r="F87" s="28"/>
      <c r="G87" s="30">
        <v>9.22</v>
      </c>
      <c r="H87" s="30">
        <v>4.61</v>
      </c>
      <c r="I87" s="30">
        <v>3.18</v>
      </c>
      <c r="J87" s="30">
        <v>2.47</v>
      </c>
      <c r="K87" s="30">
        <v>2.07</v>
      </c>
      <c r="L87" s="30">
        <v>1.8</v>
      </c>
      <c r="M87" s="30">
        <v>1.63</v>
      </c>
      <c r="N87" s="30">
        <v>1.5</v>
      </c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9"/>
    </row>
    <row r="88" spans="2:29" ht="12.75">
      <c r="B88" s="45"/>
      <c r="C88" s="28"/>
      <c r="D88" s="28"/>
      <c r="E88" s="28"/>
      <c r="F88" s="28"/>
      <c r="G88" s="30">
        <v>9.32</v>
      </c>
      <c r="H88" s="30">
        <v>4.66</v>
      </c>
      <c r="I88" s="30">
        <v>3.21</v>
      </c>
      <c r="J88" s="30">
        <v>2.49</v>
      </c>
      <c r="K88" s="30">
        <v>2.09</v>
      </c>
      <c r="L88" s="30">
        <v>1.82</v>
      </c>
      <c r="M88" s="30">
        <v>1.64</v>
      </c>
      <c r="N88" s="30">
        <v>1.51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9"/>
    </row>
    <row r="89" spans="2:29" ht="12.75">
      <c r="B89" s="45"/>
      <c r="C89" s="28"/>
      <c r="D89" s="28"/>
      <c r="E89" s="28"/>
      <c r="F89" s="28"/>
      <c r="G89" s="30">
        <v>9.41</v>
      </c>
      <c r="H89" s="30">
        <v>4.71</v>
      </c>
      <c r="I89" s="30">
        <v>3.25</v>
      </c>
      <c r="J89" s="30">
        <v>2.52</v>
      </c>
      <c r="K89" s="30">
        <v>2.11</v>
      </c>
      <c r="L89" s="30">
        <v>1.84</v>
      </c>
      <c r="M89" s="30">
        <v>1.66</v>
      </c>
      <c r="N89" s="30">
        <v>1.53</v>
      </c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9"/>
    </row>
    <row r="90" spans="2:29" ht="12.75">
      <c r="B90" s="45"/>
      <c r="C90" s="28"/>
      <c r="D90" s="28"/>
      <c r="E90" s="28"/>
      <c r="F90" s="28"/>
      <c r="G90" s="30">
        <v>9.5</v>
      </c>
      <c r="H90" s="30">
        <v>4.75</v>
      </c>
      <c r="I90" s="30">
        <v>3.28</v>
      </c>
      <c r="J90" s="30">
        <v>2.54</v>
      </c>
      <c r="K90" s="30">
        <v>2.13</v>
      </c>
      <c r="L90" s="30">
        <v>1.85</v>
      </c>
      <c r="M90" s="30">
        <v>1.68</v>
      </c>
      <c r="N90" s="30">
        <v>1.54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9"/>
    </row>
    <row r="91" spans="2:29" ht="12.75">
      <c r="B91" s="45"/>
      <c r="C91" s="28"/>
      <c r="D91" s="28"/>
      <c r="E91" s="28"/>
      <c r="F91" s="28"/>
      <c r="G91" s="30">
        <v>9.6</v>
      </c>
      <c r="H91" s="30">
        <v>4.8</v>
      </c>
      <c r="I91" s="30">
        <v>3.31</v>
      </c>
      <c r="J91" s="30">
        <v>2.57</v>
      </c>
      <c r="K91" s="30">
        <v>2.15</v>
      </c>
      <c r="L91" s="30">
        <v>1.87</v>
      </c>
      <c r="M91" s="30">
        <v>1.69</v>
      </c>
      <c r="N91" s="30">
        <v>1.56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9"/>
    </row>
    <row r="92" spans="2:29" ht="12.75">
      <c r="B92" s="45"/>
      <c r="C92" s="28"/>
      <c r="D92" s="28"/>
      <c r="E92" s="28"/>
      <c r="F92" s="28"/>
      <c r="G92" s="30">
        <v>9.69</v>
      </c>
      <c r="H92" s="30">
        <v>4.85</v>
      </c>
      <c r="I92" s="30">
        <v>3.34</v>
      </c>
      <c r="J92" s="30">
        <v>2.59</v>
      </c>
      <c r="K92" s="30">
        <v>2.17</v>
      </c>
      <c r="L92" s="30">
        <v>1.89</v>
      </c>
      <c r="M92" s="30">
        <v>1.71</v>
      </c>
      <c r="N92" s="30">
        <v>1.57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9"/>
    </row>
    <row r="93" spans="2:29" ht="12.75">
      <c r="B93" s="45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9"/>
    </row>
    <row r="94" spans="2:29" ht="12.75">
      <c r="B94" s="45"/>
      <c r="C94" s="28"/>
      <c r="D94" s="28"/>
      <c r="E94" s="28"/>
      <c r="F94" s="28"/>
      <c r="G94" s="43" t="e">
        <f>+IF(Worksheet!$B$12=1,G85,"")</f>
        <v>#N/A</v>
      </c>
      <c r="H94" s="43" t="e">
        <f>+IF(Worksheet!$B$12=1,H85,"")</f>
        <v>#N/A</v>
      </c>
      <c r="I94" s="43" t="e">
        <f>+IF(Worksheet!$B$12=1,I85,"")</f>
        <v>#N/A</v>
      </c>
      <c r="J94" s="43" t="e">
        <f>+IF(Worksheet!$B$12=1,J85,"")</f>
        <v>#N/A</v>
      </c>
      <c r="K94" s="43" t="e">
        <f>+IF(Worksheet!$B$12=1,K85,"")</f>
        <v>#N/A</v>
      </c>
      <c r="L94" s="43" t="e">
        <f>+IF(Worksheet!$B$12=1,L85,"")</f>
        <v>#N/A</v>
      </c>
      <c r="M94" s="43" t="e">
        <f>+IF(Worksheet!$B$12=1,M85,"")</f>
        <v>#N/A</v>
      </c>
      <c r="N94" s="43" t="e">
        <f>+IF(Worksheet!$B$12=1,N85,"")</f>
        <v>#N/A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9"/>
    </row>
    <row r="95" spans="2:29" ht="12.75">
      <c r="B95" s="45"/>
      <c r="C95" s="28"/>
      <c r="D95" s="28"/>
      <c r="E95" s="28"/>
      <c r="F95" s="28"/>
      <c r="G95" s="43" t="e">
        <f>+IF(Worksheet!$B$12=2,G86,"")</f>
        <v>#N/A</v>
      </c>
      <c r="H95" s="43" t="e">
        <f>+IF(Worksheet!$B$12=2,H86,"")</f>
        <v>#N/A</v>
      </c>
      <c r="I95" s="43" t="e">
        <f>+IF(Worksheet!$B$12=2,I86,"")</f>
        <v>#N/A</v>
      </c>
      <c r="J95" s="43" t="e">
        <f>+IF(Worksheet!$B$12=2,J86,"")</f>
        <v>#N/A</v>
      </c>
      <c r="K95" s="43" t="e">
        <f>+IF(Worksheet!$B$12=2,K86,"")</f>
        <v>#N/A</v>
      </c>
      <c r="L95" s="43" t="e">
        <f>+IF(Worksheet!$B$12=2,L86,"")</f>
        <v>#N/A</v>
      </c>
      <c r="M95" s="43" t="e">
        <f>+IF(Worksheet!$B$12=2,M86,"")</f>
        <v>#N/A</v>
      </c>
      <c r="N95" s="43" t="e">
        <f>+IF(Worksheet!$B$12=2,N86,"")</f>
        <v>#N/A</v>
      </c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9"/>
    </row>
    <row r="96" spans="2:29" ht="12.75">
      <c r="B96" s="45"/>
      <c r="C96" s="28"/>
      <c r="D96" s="28"/>
      <c r="E96" s="28"/>
      <c r="F96" s="28"/>
      <c r="G96" s="43" t="e">
        <f>+IF(Worksheet!$B$12=3,G87,"")</f>
        <v>#N/A</v>
      </c>
      <c r="H96" s="43" t="e">
        <f>+IF(Worksheet!$B$12=3,H87,"")</f>
        <v>#N/A</v>
      </c>
      <c r="I96" s="43" t="e">
        <f>+IF(Worksheet!$B$12=3,I87,"")</f>
        <v>#N/A</v>
      </c>
      <c r="J96" s="43" t="e">
        <f>+IF(Worksheet!$B$12=3,J87,"")</f>
        <v>#N/A</v>
      </c>
      <c r="K96" s="43" t="e">
        <f>+IF(Worksheet!$B$12=3,K87,"")</f>
        <v>#N/A</v>
      </c>
      <c r="L96" s="43" t="e">
        <f>+IF(Worksheet!$B$12=3,L87,"")</f>
        <v>#N/A</v>
      </c>
      <c r="M96" s="43" t="e">
        <f>+IF(Worksheet!$B$12=3,M87,"")</f>
        <v>#N/A</v>
      </c>
      <c r="N96" s="43" t="e">
        <f>+IF(Worksheet!$B$12=3,N87,"")</f>
        <v>#N/A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9"/>
    </row>
    <row r="97" spans="2:29" ht="12.75">
      <c r="B97" s="45"/>
      <c r="C97" s="28"/>
      <c r="D97" s="28"/>
      <c r="E97" s="28"/>
      <c r="F97" s="28"/>
      <c r="G97" s="43" t="e">
        <f>+IF(Worksheet!$B$12=4,G88,"")</f>
        <v>#N/A</v>
      </c>
      <c r="H97" s="43" t="e">
        <f>+IF(Worksheet!$B$12=4,H88,"")</f>
        <v>#N/A</v>
      </c>
      <c r="I97" s="43" t="e">
        <f>+IF(Worksheet!$B$12=4,I88,"")</f>
        <v>#N/A</v>
      </c>
      <c r="J97" s="43" t="e">
        <f>+IF(Worksheet!$B$12=4,J88,"")</f>
        <v>#N/A</v>
      </c>
      <c r="K97" s="43" t="e">
        <f>+IF(Worksheet!$B$12=4,K88,"")</f>
        <v>#N/A</v>
      </c>
      <c r="L97" s="43" t="e">
        <f>+IF(Worksheet!$B$12=4,L88,"")</f>
        <v>#N/A</v>
      </c>
      <c r="M97" s="43" t="e">
        <f>+IF(Worksheet!$B$12=4,M88,"")</f>
        <v>#N/A</v>
      </c>
      <c r="N97" s="43" t="e">
        <f>+IF(Worksheet!$B$12=4,N88,"")</f>
        <v>#N/A</v>
      </c>
      <c r="O97" s="28"/>
      <c r="P97" s="58" t="str">
        <f>Worksheet!H121</f>
        <v>2:1</v>
      </c>
      <c r="Q97" s="31" t="e">
        <f>+G105</f>
        <v>#N/A</v>
      </c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9"/>
    </row>
    <row r="98" spans="2:29" ht="12.75">
      <c r="B98" s="45"/>
      <c r="C98" s="28"/>
      <c r="D98" s="28"/>
      <c r="E98" s="28"/>
      <c r="F98" s="28"/>
      <c r="G98" s="43" t="e">
        <f>+IF(Worksheet!$B$12=5,G89,"")</f>
        <v>#N/A</v>
      </c>
      <c r="H98" s="43" t="e">
        <f>+IF(Worksheet!$B$12=5,H89,"")</f>
        <v>#N/A</v>
      </c>
      <c r="I98" s="43" t="e">
        <f>+IF(Worksheet!$B$12=5,I89,"")</f>
        <v>#N/A</v>
      </c>
      <c r="J98" s="43" t="e">
        <f>+IF(Worksheet!$B$12=5,J89,"")</f>
        <v>#N/A</v>
      </c>
      <c r="K98" s="43" t="e">
        <f>+IF(Worksheet!$B$12=5,K89,"")</f>
        <v>#N/A</v>
      </c>
      <c r="L98" s="43" t="e">
        <f>+IF(Worksheet!$B$12=5,L89,"")</f>
        <v>#N/A</v>
      </c>
      <c r="M98" s="43" t="e">
        <f>+IF(Worksheet!$B$12=5,M89,"")</f>
        <v>#N/A</v>
      </c>
      <c r="N98" s="43" t="e">
        <f>+IF(Worksheet!$B$12=5,N89,"")</f>
        <v>#N/A</v>
      </c>
      <c r="O98" s="28"/>
      <c r="P98" s="58" t="str">
        <f>Worksheet!H122</f>
        <v>2:2</v>
      </c>
      <c r="Q98" s="31" t="e">
        <f>+H105</f>
        <v>#N/A</v>
      </c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9"/>
    </row>
    <row r="99" spans="2:29" ht="12.75">
      <c r="B99" s="45"/>
      <c r="C99" s="28"/>
      <c r="D99" s="28"/>
      <c r="E99" s="28"/>
      <c r="F99" s="28"/>
      <c r="G99" s="43" t="e">
        <f>+IF(Worksheet!$B$12=6,G90,"")</f>
        <v>#N/A</v>
      </c>
      <c r="H99" s="43" t="e">
        <f>+IF(Worksheet!$B$12=6,H90,"")</f>
        <v>#N/A</v>
      </c>
      <c r="I99" s="43" t="e">
        <f>+IF(Worksheet!$B$12=6,I90,"")</f>
        <v>#N/A</v>
      </c>
      <c r="J99" s="43" t="e">
        <f>+IF(Worksheet!$B$12=6,J90,"")</f>
        <v>#N/A</v>
      </c>
      <c r="K99" s="43" t="e">
        <f>+IF(Worksheet!$B$12=6,K90,"")</f>
        <v>#N/A</v>
      </c>
      <c r="L99" s="43" t="e">
        <f>+IF(Worksheet!$B$12=6,L90,"")</f>
        <v>#N/A</v>
      </c>
      <c r="M99" s="43" t="e">
        <f>+IF(Worksheet!$B$12=6,M90,"")</f>
        <v>#N/A</v>
      </c>
      <c r="N99" s="43" t="e">
        <f>+IF(Worksheet!$B$12=6,N90,"")</f>
        <v>#N/A</v>
      </c>
      <c r="O99" s="28"/>
      <c r="P99" s="58" t="str">
        <f>Worksheet!H123</f>
        <v>2:3</v>
      </c>
      <c r="Q99" s="31" t="e">
        <f>+I105</f>
        <v>#N/A</v>
      </c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9"/>
    </row>
    <row r="100" spans="2:29" ht="12.75">
      <c r="B100" s="45"/>
      <c r="C100" s="28"/>
      <c r="D100" s="28"/>
      <c r="E100" s="28"/>
      <c r="F100" s="28"/>
      <c r="G100" s="43" t="e">
        <f>+IF(Worksheet!$B$12=7,G91,"")</f>
        <v>#N/A</v>
      </c>
      <c r="H100" s="43" t="e">
        <f>+IF(Worksheet!$B$12=7,H91,"")</f>
        <v>#N/A</v>
      </c>
      <c r="I100" s="43" t="e">
        <f>+IF(Worksheet!$B$12=7,I91,"")</f>
        <v>#N/A</v>
      </c>
      <c r="J100" s="43" t="e">
        <f>+IF(Worksheet!$B$12=7,J91,"")</f>
        <v>#N/A</v>
      </c>
      <c r="K100" s="43" t="e">
        <f>+IF(Worksheet!$B$12=7,K91,"")</f>
        <v>#N/A</v>
      </c>
      <c r="L100" s="43" t="e">
        <f>+IF(Worksheet!$B$12=7,L91,"")</f>
        <v>#N/A</v>
      </c>
      <c r="M100" s="43" t="e">
        <f>+IF(Worksheet!$B$12=7,M91,"")</f>
        <v>#N/A</v>
      </c>
      <c r="N100" s="43" t="e">
        <f>+IF(Worksheet!$B$12=7,N91,"")</f>
        <v>#N/A</v>
      </c>
      <c r="O100" s="28"/>
      <c r="P100" s="58" t="str">
        <f>Worksheet!H124</f>
        <v>2:4</v>
      </c>
      <c r="Q100" s="31" t="e">
        <f>+J105</f>
        <v>#N/A</v>
      </c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9"/>
    </row>
    <row r="101" spans="2:29" ht="12.75">
      <c r="B101" s="45"/>
      <c r="C101" s="28"/>
      <c r="D101" s="28"/>
      <c r="E101" s="28"/>
      <c r="F101" s="28"/>
      <c r="G101" s="43" t="e">
        <f>+IF(Worksheet!$B$12=8,G92,"")</f>
        <v>#N/A</v>
      </c>
      <c r="H101" s="43" t="e">
        <f>+IF(Worksheet!$B$12=8,H92,"")</f>
        <v>#N/A</v>
      </c>
      <c r="I101" s="43" t="e">
        <f>+IF(Worksheet!$B$12=8,I92,"")</f>
        <v>#N/A</v>
      </c>
      <c r="J101" s="43" t="e">
        <f>+IF(Worksheet!$B$12=8,J92,"")</f>
        <v>#N/A</v>
      </c>
      <c r="K101" s="43" t="e">
        <f>+IF(Worksheet!$B$12=8,K92,"")</f>
        <v>#N/A</v>
      </c>
      <c r="L101" s="43" t="e">
        <f>+IF(Worksheet!$B$12=8,L92,"")</f>
        <v>#N/A</v>
      </c>
      <c r="M101" s="43" t="e">
        <f>+IF(Worksheet!$B$12=8,M92,"")</f>
        <v>#N/A</v>
      </c>
      <c r="N101" s="43" t="e">
        <f>+IF(Worksheet!$B$12=8,N92,"")</f>
        <v>#N/A</v>
      </c>
      <c r="O101" s="28"/>
      <c r="P101" s="58" t="str">
        <f>Worksheet!H125</f>
        <v>2:5</v>
      </c>
      <c r="Q101" s="31" t="e">
        <f>+K105</f>
        <v>#N/A</v>
      </c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9"/>
    </row>
    <row r="102" spans="2:29" ht="12.75">
      <c r="B102" s="45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58" t="str">
        <f>Worksheet!H126</f>
        <v>2:6</v>
      </c>
      <c r="Q102" s="31" t="e">
        <f>+L105</f>
        <v>#N/A</v>
      </c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9"/>
    </row>
    <row r="103" spans="2:29" ht="12.75">
      <c r="B103" s="45"/>
      <c r="C103" s="28"/>
      <c r="D103" s="28"/>
      <c r="E103" s="28"/>
      <c r="F103" s="28"/>
      <c r="G103" s="47" t="e">
        <f>SUM(G94:G102)</f>
        <v>#N/A</v>
      </c>
      <c r="H103" s="47" t="e">
        <f aca="true" t="shared" si="10" ref="H103:N103">SUM(H94:H102)</f>
        <v>#N/A</v>
      </c>
      <c r="I103" s="47" t="e">
        <f t="shared" si="10"/>
        <v>#N/A</v>
      </c>
      <c r="J103" s="47" t="e">
        <f t="shared" si="10"/>
        <v>#N/A</v>
      </c>
      <c r="K103" s="47" t="e">
        <f t="shared" si="10"/>
        <v>#N/A</v>
      </c>
      <c r="L103" s="47" t="e">
        <f t="shared" si="10"/>
        <v>#N/A</v>
      </c>
      <c r="M103" s="47" t="e">
        <f t="shared" si="10"/>
        <v>#N/A</v>
      </c>
      <c r="N103" s="47" t="e">
        <f t="shared" si="10"/>
        <v>#N/A</v>
      </c>
      <c r="O103" s="28"/>
      <c r="P103" s="58" t="str">
        <f>Worksheet!H127</f>
        <v>2:7</v>
      </c>
      <c r="Q103" s="31" t="e">
        <f>+M105</f>
        <v>#N/A</v>
      </c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9"/>
    </row>
    <row r="104" spans="2:29" ht="12.75">
      <c r="B104" s="45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58" t="str">
        <f>Worksheet!H128</f>
        <v>2:8</v>
      </c>
      <c r="Q104" s="31" t="e">
        <f>+N105</f>
        <v>#N/A</v>
      </c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9"/>
    </row>
    <row r="105" spans="2:29" ht="12.75">
      <c r="B105" s="45"/>
      <c r="C105" s="28"/>
      <c r="D105" s="28"/>
      <c r="E105" s="28"/>
      <c r="F105" s="28"/>
      <c r="G105" s="31" t="e">
        <f>+IF(AND(Worksheet!$D$10="YES",Worksheet!$D$12="YES"),(G103+0.75),IF(Worksheet!$D$10="YES",(G103+0.12),IF(Worksheet!$D$12="YES",(G103+0.63),G103)))</f>
        <v>#N/A</v>
      </c>
      <c r="H105" s="31" t="e">
        <f>+IF(AND(Worksheet!$D$10="YES",Worksheet!$D$12="YES"),(H103+0.75),IF(Worksheet!$D$10="YES",(H103+0.12),IF(Worksheet!$D$12="YES",(H103+0.63),H103)))</f>
        <v>#N/A</v>
      </c>
      <c r="I105" s="31" t="e">
        <f>+IF(AND(Worksheet!$D$10="YES",Worksheet!$D$12="YES"),(I103+0.75),IF(Worksheet!$D$10="YES",(I103+0.12),IF(Worksheet!$D$12="YES",(I103+0.63),I103)))</f>
        <v>#N/A</v>
      </c>
      <c r="J105" s="31" t="e">
        <f>+IF(AND(Worksheet!$D$10="YES",Worksheet!$D$12="YES"),(J103+0.75),IF(Worksheet!$D$10="YES",(J103+0.12),IF(Worksheet!$D$12="YES",(J103+0.63),J103)))</f>
        <v>#N/A</v>
      </c>
      <c r="K105" s="31" t="e">
        <f>+IF(AND(Worksheet!$D$10="YES",Worksheet!$D$12="YES"),(K103+0.75),IF(Worksheet!$D$10="YES",(K103+0.12),IF(Worksheet!$D$12="YES",(K103+0.63),K103)))</f>
        <v>#N/A</v>
      </c>
      <c r="L105" s="31" t="e">
        <f>+IF(AND(Worksheet!$D$10="YES",Worksheet!$D$12="YES"),(L103+0.75),IF(Worksheet!$D$10="YES",(L103+0.12),IF(Worksheet!$D$12="YES",(L103+0.63),L103)))</f>
        <v>#N/A</v>
      </c>
      <c r="M105" s="31" t="e">
        <f>+IF(AND(Worksheet!$D$10="YES",Worksheet!$D$12="YES"),(M103+0.75),IF(Worksheet!$D$10="YES",(M103+0.12),IF(Worksheet!$D$12="YES",(M103+0.63),M103)))</f>
        <v>#N/A</v>
      </c>
      <c r="N105" s="31" t="e">
        <f>+IF(AND(Worksheet!$D$10="YES",Worksheet!$D$12="YES"),(N103+0.75),IF(Worksheet!$D$10="YES",(N103+0.12),IF(Worksheet!$D$12="YES",(N103+0.63),N103)))</f>
        <v>#N/A</v>
      </c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9"/>
    </row>
    <row r="106" spans="2:29" ht="12.75">
      <c r="B106" s="45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9"/>
    </row>
    <row r="107" spans="2:29" ht="12.75">
      <c r="B107" s="45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9"/>
    </row>
    <row r="108" spans="2:29" ht="12.75">
      <c r="B108" s="45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9"/>
    </row>
    <row r="109" spans="2:29" ht="12.75">
      <c r="B109" s="45"/>
      <c r="C109" s="28"/>
      <c r="D109" s="28"/>
      <c r="E109" s="28"/>
      <c r="F109" s="28"/>
      <c r="G109" s="28" t="s">
        <v>16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</row>
    <row r="110" spans="2:29" ht="12.75">
      <c r="B110" s="45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</row>
    <row r="111" spans="2:29" ht="12.75">
      <c r="B111" s="45"/>
      <c r="C111" s="28"/>
      <c r="D111" s="28"/>
      <c r="E111" s="28"/>
      <c r="F111" s="28"/>
      <c r="G111" s="28" t="s">
        <v>17</v>
      </c>
      <c r="H111" s="28" t="s">
        <v>18</v>
      </c>
      <c r="I111" s="28" t="s">
        <v>19</v>
      </c>
      <c r="J111" s="28" t="s">
        <v>21</v>
      </c>
      <c r="K111" s="28" t="s">
        <v>22</v>
      </c>
      <c r="L111" s="28" t="s">
        <v>23</v>
      </c>
      <c r="M111" s="28" t="s">
        <v>24</v>
      </c>
      <c r="N111" s="28" t="s">
        <v>25</v>
      </c>
      <c r="O111" s="28" t="s">
        <v>26</v>
      </c>
      <c r="P111" s="28" t="s">
        <v>27</v>
      </c>
      <c r="Q111" s="28" t="s">
        <v>28</v>
      </c>
      <c r="R111" s="28" t="s">
        <v>29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9"/>
    </row>
    <row r="112" spans="2:29" ht="12.75">
      <c r="B112" s="45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9"/>
    </row>
    <row r="113" spans="2:29" ht="12.75">
      <c r="B113" s="45"/>
      <c r="C113" s="28"/>
      <c r="D113" s="28"/>
      <c r="E113" s="28"/>
      <c r="F113" s="28"/>
      <c r="G113" s="30">
        <v>13.55</v>
      </c>
      <c r="H113" s="30">
        <v>6.78</v>
      </c>
      <c r="I113" s="30">
        <v>4.52</v>
      </c>
      <c r="J113" s="30">
        <v>3.47</v>
      </c>
      <c r="K113" s="30">
        <v>2.84</v>
      </c>
      <c r="L113" s="30">
        <v>2.42</v>
      </c>
      <c r="M113" s="30">
        <v>2.14</v>
      </c>
      <c r="N113" s="30">
        <v>1.93</v>
      </c>
      <c r="O113" s="30">
        <v>1.76</v>
      </c>
      <c r="P113" s="30">
        <v>1.64</v>
      </c>
      <c r="Q113" s="30">
        <v>1.55</v>
      </c>
      <c r="R113" s="30">
        <v>1.47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9"/>
    </row>
    <row r="114" spans="2:29" ht="12.75">
      <c r="B114" s="45"/>
      <c r="C114" s="28"/>
      <c r="D114" s="28"/>
      <c r="E114" s="28"/>
      <c r="F114" s="28"/>
      <c r="G114" s="30">
        <v>13.7</v>
      </c>
      <c r="H114" s="30">
        <v>6.85</v>
      </c>
      <c r="I114" s="30">
        <v>4.57</v>
      </c>
      <c r="J114" s="30">
        <v>3.5</v>
      </c>
      <c r="K114" s="30">
        <v>2.87</v>
      </c>
      <c r="L114" s="30">
        <v>2.44</v>
      </c>
      <c r="M114" s="30">
        <v>2.16</v>
      </c>
      <c r="N114" s="30">
        <v>1.95</v>
      </c>
      <c r="O114" s="30">
        <v>1.78</v>
      </c>
      <c r="P114" s="30">
        <v>1.66</v>
      </c>
      <c r="Q114" s="30">
        <v>1.56</v>
      </c>
      <c r="R114" s="30">
        <v>1.48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9"/>
    </row>
    <row r="115" spans="2:29" ht="12.75">
      <c r="B115" s="45"/>
      <c r="C115" s="28"/>
      <c r="D115" s="28"/>
      <c r="E115" s="28"/>
      <c r="F115" s="28"/>
      <c r="G115" s="30">
        <v>13.84</v>
      </c>
      <c r="H115" s="30">
        <v>6.92</v>
      </c>
      <c r="I115" s="30">
        <v>4.61</v>
      </c>
      <c r="J115" s="30">
        <v>3.54</v>
      </c>
      <c r="K115" s="30">
        <v>2.9</v>
      </c>
      <c r="L115" s="30">
        <v>2.47</v>
      </c>
      <c r="M115" s="30">
        <v>2.18</v>
      </c>
      <c r="N115" s="30">
        <v>1.97</v>
      </c>
      <c r="O115" s="30">
        <v>1.8</v>
      </c>
      <c r="P115" s="30">
        <v>1.68</v>
      </c>
      <c r="Q115" s="30">
        <v>1.58</v>
      </c>
      <c r="R115" s="30">
        <v>1.5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9"/>
    </row>
    <row r="116" spans="2:29" ht="12.75">
      <c r="B116" s="45"/>
      <c r="C116" s="28"/>
      <c r="D116" s="28"/>
      <c r="E116" s="28"/>
      <c r="F116" s="28"/>
      <c r="G116" s="30">
        <v>13.98</v>
      </c>
      <c r="H116" s="30">
        <v>6.99</v>
      </c>
      <c r="I116" s="30">
        <v>4.66</v>
      </c>
      <c r="J116" s="30">
        <v>3.58</v>
      </c>
      <c r="K116" s="30">
        <v>2.93</v>
      </c>
      <c r="L116" s="30">
        <v>2.49</v>
      </c>
      <c r="M116" s="30">
        <v>2.2</v>
      </c>
      <c r="N116" s="30">
        <v>1.99</v>
      </c>
      <c r="O116" s="30">
        <v>1.82</v>
      </c>
      <c r="P116" s="30">
        <v>1.7</v>
      </c>
      <c r="Q116" s="30">
        <v>1.6</v>
      </c>
      <c r="R116" s="30">
        <v>1.51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9"/>
    </row>
    <row r="117" spans="2:29" ht="12.75">
      <c r="B117" s="45"/>
      <c r="C117" s="28"/>
      <c r="D117" s="28"/>
      <c r="E117" s="28"/>
      <c r="F117" s="28"/>
      <c r="G117" s="30">
        <v>14.12</v>
      </c>
      <c r="H117" s="30">
        <v>7.06</v>
      </c>
      <c r="I117" s="30">
        <v>4.71</v>
      </c>
      <c r="J117" s="30">
        <v>3.61</v>
      </c>
      <c r="K117" s="30">
        <v>2.96</v>
      </c>
      <c r="L117" s="30">
        <v>2.52</v>
      </c>
      <c r="M117" s="30">
        <v>2.23</v>
      </c>
      <c r="N117" s="30">
        <v>2.01</v>
      </c>
      <c r="O117" s="30">
        <v>1.84</v>
      </c>
      <c r="P117" s="30">
        <v>1.71</v>
      </c>
      <c r="Q117" s="30">
        <v>1.61</v>
      </c>
      <c r="R117" s="30">
        <v>1.53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9"/>
    </row>
    <row r="118" spans="2:29" ht="12.75">
      <c r="B118" s="45"/>
      <c r="C118" s="28"/>
      <c r="D118" s="28"/>
      <c r="E118" s="28"/>
      <c r="F118" s="28"/>
      <c r="G118" s="30">
        <v>14.26</v>
      </c>
      <c r="H118" s="30">
        <v>7.13</v>
      </c>
      <c r="I118" s="30">
        <v>4.75</v>
      </c>
      <c r="J118" s="30">
        <v>3.65</v>
      </c>
      <c r="K118" s="30">
        <v>2.98</v>
      </c>
      <c r="L118" s="30">
        <v>2.54</v>
      </c>
      <c r="M118" s="30">
        <v>2.25</v>
      </c>
      <c r="N118" s="30">
        <v>2.03</v>
      </c>
      <c r="O118" s="30">
        <v>1.85</v>
      </c>
      <c r="P118" s="30">
        <v>1.73</v>
      </c>
      <c r="Q118" s="30">
        <v>1.63</v>
      </c>
      <c r="R118" s="30">
        <v>1.54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9"/>
    </row>
    <row r="119" spans="2:29" ht="12.75">
      <c r="B119" s="45"/>
      <c r="C119" s="28"/>
      <c r="D119" s="28"/>
      <c r="E119" s="28"/>
      <c r="F119" s="28"/>
      <c r="G119" s="30">
        <v>14.4</v>
      </c>
      <c r="H119" s="30">
        <v>7.2</v>
      </c>
      <c r="I119" s="30">
        <v>4.8</v>
      </c>
      <c r="J119" s="30">
        <v>3.68</v>
      </c>
      <c r="K119" s="30">
        <v>3.01</v>
      </c>
      <c r="L119" s="30">
        <v>2.57</v>
      </c>
      <c r="M119" s="30">
        <v>2.27</v>
      </c>
      <c r="N119" s="30">
        <v>2.05</v>
      </c>
      <c r="O119" s="30">
        <v>1.87</v>
      </c>
      <c r="P119" s="30">
        <v>1.75</v>
      </c>
      <c r="Q119" s="30">
        <v>1.64</v>
      </c>
      <c r="R119" s="30">
        <v>1.56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9"/>
    </row>
    <row r="120" spans="2:29" ht="12.75">
      <c r="B120" s="45"/>
      <c r="C120" s="28"/>
      <c r="D120" s="28"/>
      <c r="E120" s="28"/>
      <c r="F120" s="28"/>
      <c r="G120" s="30">
        <v>14.54</v>
      </c>
      <c r="H120" s="30">
        <v>7.27</v>
      </c>
      <c r="I120" s="30">
        <v>4.85</v>
      </c>
      <c r="J120" s="30">
        <v>3.72</v>
      </c>
      <c r="K120" s="30">
        <v>3.04</v>
      </c>
      <c r="L120" s="30">
        <v>2.59</v>
      </c>
      <c r="M120" s="30">
        <v>2.29</v>
      </c>
      <c r="N120" s="30">
        <v>2.07</v>
      </c>
      <c r="O120" s="30">
        <v>1.89</v>
      </c>
      <c r="P120" s="30">
        <v>1.76</v>
      </c>
      <c r="Q120" s="30">
        <v>1.66</v>
      </c>
      <c r="R120" s="30">
        <v>1.57</v>
      </c>
      <c r="S120" s="28"/>
      <c r="T120" s="48" t="s">
        <v>40</v>
      </c>
      <c r="U120" s="31" t="e">
        <f>+G$133</f>
        <v>#N/A</v>
      </c>
      <c r="V120" s="28"/>
      <c r="W120" s="28"/>
      <c r="X120" s="28"/>
      <c r="Y120" s="28"/>
      <c r="Z120" s="28"/>
      <c r="AA120" s="28"/>
      <c r="AB120" s="28"/>
      <c r="AC120" s="29"/>
    </row>
    <row r="121" spans="2:29" ht="12.75">
      <c r="B121" s="45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48" t="s">
        <v>41</v>
      </c>
      <c r="U121" s="31" t="e">
        <f>+H$133</f>
        <v>#N/A</v>
      </c>
      <c r="V121" s="28"/>
      <c r="W121" s="28"/>
      <c r="X121" s="28"/>
      <c r="Y121" s="28"/>
      <c r="Z121" s="28"/>
      <c r="AA121" s="28"/>
      <c r="AB121" s="28"/>
      <c r="AC121" s="29"/>
    </row>
    <row r="122" spans="2:29" ht="12.75">
      <c r="B122" s="45"/>
      <c r="C122" s="28"/>
      <c r="D122" s="28"/>
      <c r="E122" s="28"/>
      <c r="F122" s="28"/>
      <c r="G122" s="43" t="e">
        <f>+IF(Worksheet!$B$12=1,G113,"")</f>
        <v>#N/A</v>
      </c>
      <c r="H122" s="43" t="e">
        <f>+IF(Worksheet!$B$12=1,H113,"")</f>
        <v>#N/A</v>
      </c>
      <c r="I122" s="43" t="e">
        <f>+IF(Worksheet!$B$12=1,I113,"")</f>
        <v>#N/A</v>
      </c>
      <c r="J122" s="43" t="e">
        <f>+IF(Worksheet!$B$12=1,J113,"")</f>
        <v>#N/A</v>
      </c>
      <c r="K122" s="43" t="e">
        <f>+IF(Worksheet!$B$12=1,K113,"")</f>
        <v>#N/A</v>
      </c>
      <c r="L122" s="43" t="e">
        <f>+IF(Worksheet!$B$12=1,L113,"")</f>
        <v>#N/A</v>
      </c>
      <c r="M122" s="43" t="e">
        <f>+IF(Worksheet!$B$12=1,M113,"")</f>
        <v>#N/A</v>
      </c>
      <c r="N122" s="43" t="e">
        <f>+IF(Worksheet!$B$12=1,N113,"")</f>
        <v>#N/A</v>
      </c>
      <c r="O122" s="43" t="e">
        <f>+IF(Worksheet!$B$12=1,O113,"")</f>
        <v>#N/A</v>
      </c>
      <c r="P122" s="43" t="e">
        <f>+IF(Worksheet!$B$12=1,P113,"")</f>
        <v>#N/A</v>
      </c>
      <c r="Q122" s="43" t="e">
        <f>+IF(Worksheet!$B$12=1,Q113,"")</f>
        <v>#N/A</v>
      </c>
      <c r="R122" s="43" t="e">
        <f>+IF(Worksheet!$B$12=1,R113,"")</f>
        <v>#N/A</v>
      </c>
      <c r="S122" s="28"/>
      <c r="T122" s="48" t="s">
        <v>42</v>
      </c>
      <c r="U122" s="31" t="e">
        <f>+I$133</f>
        <v>#N/A</v>
      </c>
      <c r="V122" s="28"/>
      <c r="W122" s="28"/>
      <c r="X122" s="28"/>
      <c r="Y122" s="28"/>
      <c r="Z122" s="28"/>
      <c r="AA122" s="28"/>
      <c r="AB122" s="28"/>
      <c r="AC122" s="29"/>
    </row>
    <row r="123" spans="2:29" ht="12.75">
      <c r="B123" s="45"/>
      <c r="C123" s="28"/>
      <c r="D123" s="28"/>
      <c r="E123" s="28"/>
      <c r="F123" s="28"/>
      <c r="G123" s="43" t="e">
        <f>+IF(Worksheet!$B$12=2,G114,"")</f>
        <v>#N/A</v>
      </c>
      <c r="H123" s="43" t="e">
        <f>+IF(Worksheet!$B$12=2,H114,"")</f>
        <v>#N/A</v>
      </c>
      <c r="I123" s="43" t="e">
        <f>+IF(Worksheet!$B$12=2,I114,"")</f>
        <v>#N/A</v>
      </c>
      <c r="J123" s="43" t="e">
        <f>+IF(Worksheet!$B$12=2,J114,"")</f>
        <v>#N/A</v>
      </c>
      <c r="K123" s="43" t="e">
        <f>+IF(Worksheet!$B$12=2,K114,"")</f>
        <v>#N/A</v>
      </c>
      <c r="L123" s="43" t="e">
        <f>+IF(Worksheet!$B$12=2,L114,"")</f>
        <v>#N/A</v>
      </c>
      <c r="M123" s="43" t="e">
        <f>+IF(Worksheet!$B$12=2,M114,"")</f>
        <v>#N/A</v>
      </c>
      <c r="N123" s="43" t="e">
        <f>+IF(Worksheet!$B$12=2,N114,"")</f>
        <v>#N/A</v>
      </c>
      <c r="O123" s="43" t="e">
        <f>+IF(Worksheet!$B$12=2,O114,"")</f>
        <v>#N/A</v>
      </c>
      <c r="P123" s="43" t="e">
        <f>+IF(Worksheet!$B$12=2,P114,"")</f>
        <v>#N/A</v>
      </c>
      <c r="Q123" s="43" t="e">
        <f>+IF(Worksheet!$B$12=2,Q114,"")</f>
        <v>#N/A</v>
      </c>
      <c r="R123" s="43" t="e">
        <f>+IF(Worksheet!$B$12=2,R114,"")</f>
        <v>#N/A</v>
      </c>
      <c r="S123" s="28"/>
      <c r="T123" s="48" t="s">
        <v>43</v>
      </c>
      <c r="U123" s="31" t="e">
        <f>+J$133</f>
        <v>#N/A</v>
      </c>
      <c r="V123" s="28"/>
      <c r="W123" s="28"/>
      <c r="X123" s="28"/>
      <c r="Y123" s="28"/>
      <c r="Z123" s="28"/>
      <c r="AA123" s="28"/>
      <c r="AB123" s="28"/>
      <c r="AC123" s="29"/>
    </row>
    <row r="124" spans="2:29" ht="12.75">
      <c r="B124" s="45"/>
      <c r="C124" s="28"/>
      <c r="D124" s="28"/>
      <c r="E124" s="28"/>
      <c r="F124" s="28"/>
      <c r="G124" s="43" t="e">
        <f>+IF(Worksheet!$B$12=3,G115,"")</f>
        <v>#N/A</v>
      </c>
      <c r="H124" s="43" t="e">
        <f>+IF(Worksheet!$B$12=3,H115,"")</f>
        <v>#N/A</v>
      </c>
      <c r="I124" s="43" t="e">
        <f>+IF(Worksheet!$B$12=3,I115,"")</f>
        <v>#N/A</v>
      </c>
      <c r="J124" s="43" t="e">
        <f>+IF(Worksheet!$B$12=3,J115,"")</f>
        <v>#N/A</v>
      </c>
      <c r="K124" s="43" t="e">
        <f>+IF(Worksheet!$B$12=3,K115,"")</f>
        <v>#N/A</v>
      </c>
      <c r="L124" s="43" t="e">
        <f>+IF(Worksheet!$B$12=3,L115,"")</f>
        <v>#N/A</v>
      </c>
      <c r="M124" s="43" t="e">
        <f>+IF(Worksheet!$B$12=3,M115,"")</f>
        <v>#N/A</v>
      </c>
      <c r="N124" s="43" t="e">
        <f>+IF(Worksheet!$B$12=3,N115,"")</f>
        <v>#N/A</v>
      </c>
      <c r="O124" s="43" t="e">
        <f>+IF(Worksheet!$B$12=3,O115,"")</f>
        <v>#N/A</v>
      </c>
      <c r="P124" s="43" t="e">
        <f>+IF(Worksheet!$B$12=3,P115,"")</f>
        <v>#N/A</v>
      </c>
      <c r="Q124" s="43" t="e">
        <f>+IF(Worksheet!$B$12=3,Q115,"")</f>
        <v>#N/A</v>
      </c>
      <c r="R124" s="43" t="e">
        <f>+IF(Worksheet!$B$12=3,R115,"")</f>
        <v>#N/A</v>
      </c>
      <c r="S124" s="28"/>
      <c r="T124" s="48" t="s">
        <v>44</v>
      </c>
      <c r="U124" s="31" t="e">
        <f>+K$133</f>
        <v>#N/A</v>
      </c>
      <c r="V124" s="28"/>
      <c r="W124" s="28"/>
      <c r="X124" s="28"/>
      <c r="Y124" s="28"/>
      <c r="Z124" s="28"/>
      <c r="AA124" s="28"/>
      <c r="AB124" s="28"/>
      <c r="AC124" s="29"/>
    </row>
    <row r="125" spans="2:29" ht="12.75">
      <c r="B125" s="45"/>
      <c r="C125" s="28"/>
      <c r="D125" s="28"/>
      <c r="E125" s="28"/>
      <c r="F125" s="28"/>
      <c r="G125" s="43" t="e">
        <f>+IF(Worksheet!$B$12=4,G116,"")</f>
        <v>#N/A</v>
      </c>
      <c r="H125" s="43" t="e">
        <f>+IF(Worksheet!$B$12=4,H116,"")</f>
        <v>#N/A</v>
      </c>
      <c r="I125" s="43" t="e">
        <f>+IF(Worksheet!$B$12=4,I116,"")</f>
        <v>#N/A</v>
      </c>
      <c r="J125" s="43" t="e">
        <f>+IF(Worksheet!$B$12=4,J116,"")</f>
        <v>#N/A</v>
      </c>
      <c r="K125" s="43" t="e">
        <f>+IF(Worksheet!$B$12=4,K116,"")</f>
        <v>#N/A</v>
      </c>
      <c r="L125" s="43" t="e">
        <f>+IF(Worksheet!$B$12=4,L116,"")</f>
        <v>#N/A</v>
      </c>
      <c r="M125" s="43" t="e">
        <f>+IF(Worksheet!$B$12=4,M116,"")</f>
        <v>#N/A</v>
      </c>
      <c r="N125" s="43" t="e">
        <f>+IF(Worksheet!$B$12=4,N116,"")</f>
        <v>#N/A</v>
      </c>
      <c r="O125" s="43" t="e">
        <f>+IF(Worksheet!$B$12=4,O116,"")</f>
        <v>#N/A</v>
      </c>
      <c r="P125" s="43" t="e">
        <f>+IF(Worksheet!$B$12=4,P116,"")</f>
        <v>#N/A</v>
      </c>
      <c r="Q125" s="43" t="e">
        <f>+IF(Worksheet!$B$12=4,Q116,"")</f>
        <v>#N/A</v>
      </c>
      <c r="R125" s="43" t="e">
        <f>+IF(Worksheet!$B$12=4,R116,"")</f>
        <v>#N/A</v>
      </c>
      <c r="S125" s="28"/>
      <c r="T125" s="48" t="s">
        <v>45</v>
      </c>
      <c r="U125" s="31" t="e">
        <f>+L$133</f>
        <v>#N/A</v>
      </c>
      <c r="V125" s="28"/>
      <c r="W125" s="28"/>
      <c r="X125" s="28"/>
      <c r="Y125" s="28"/>
      <c r="Z125" s="28"/>
      <c r="AA125" s="28"/>
      <c r="AB125" s="28"/>
      <c r="AC125" s="29"/>
    </row>
    <row r="126" spans="2:29" ht="12.75">
      <c r="B126" s="45"/>
      <c r="C126" s="28"/>
      <c r="D126" s="28"/>
      <c r="E126" s="28"/>
      <c r="F126" s="28"/>
      <c r="G126" s="43" t="e">
        <f>+IF(Worksheet!$B$12=5,G117,"")</f>
        <v>#N/A</v>
      </c>
      <c r="H126" s="43" t="e">
        <f>+IF(Worksheet!$B$12=5,H117,"")</f>
        <v>#N/A</v>
      </c>
      <c r="I126" s="43" t="e">
        <f>+IF(Worksheet!$B$12=5,I117,"")</f>
        <v>#N/A</v>
      </c>
      <c r="J126" s="43" t="e">
        <f>+IF(Worksheet!$B$12=5,J117,"")</f>
        <v>#N/A</v>
      </c>
      <c r="K126" s="43" t="e">
        <f>+IF(Worksheet!$B$12=5,K117,"")</f>
        <v>#N/A</v>
      </c>
      <c r="L126" s="43" t="e">
        <f>+IF(Worksheet!$B$12=5,L117,"")</f>
        <v>#N/A</v>
      </c>
      <c r="M126" s="43" t="e">
        <f>+IF(Worksheet!$B$12=5,M117,"")</f>
        <v>#N/A</v>
      </c>
      <c r="N126" s="43" t="e">
        <f>+IF(Worksheet!$B$12=5,N117,"")</f>
        <v>#N/A</v>
      </c>
      <c r="O126" s="43" t="e">
        <f>+IF(Worksheet!$B$12=5,O117,"")</f>
        <v>#N/A</v>
      </c>
      <c r="P126" s="43" t="e">
        <f>+IF(Worksheet!$B$12=5,P117,"")</f>
        <v>#N/A</v>
      </c>
      <c r="Q126" s="43" t="e">
        <f>+IF(Worksheet!$B$12=5,Q117,"")</f>
        <v>#N/A</v>
      </c>
      <c r="R126" s="43" t="e">
        <f>+IF(Worksheet!$B$12=5,R117,"")</f>
        <v>#N/A</v>
      </c>
      <c r="S126" s="28"/>
      <c r="T126" s="48" t="s">
        <v>48</v>
      </c>
      <c r="U126" s="31" t="e">
        <f>+M$133</f>
        <v>#N/A</v>
      </c>
      <c r="V126" s="28"/>
      <c r="W126" s="28"/>
      <c r="X126" s="28"/>
      <c r="Y126" s="28"/>
      <c r="Z126" s="28"/>
      <c r="AA126" s="28"/>
      <c r="AB126" s="28"/>
      <c r="AC126" s="29"/>
    </row>
    <row r="127" spans="2:29" ht="12.75">
      <c r="B127" s="45"/>
      <c r="C127" s="28"/>
      <c r="D127" s="28"/>
      <c r="E127" s="28"/>
      <c r="F127" s="28"/>
      <c r="G127" s="43" t="e">
        <f>+IF(Worksheet!$B$12=6,G118,"")</f>
        <v>#N/A</v>
      </c>
      <c r="H127" s="43" t="e">
        <f>+IF(Worksheet!$B$12=6,H118,"")</f>
        <v>#N/A</v>
      </c>
      <c r="I127" s="43" t="e">
        <f>+IF(Worksheet!$B$12=6,I118,"")</f>
        <v>#N/A</v>
      </c>
      <c r="J127" s="43" t="e">
        <f>+IF(Worksheet!$B$12=6,J118,"")</f>
        <v>#N/A</v>
      </c>
      <c r="K127" s="43" t="e">
        <f>+IF(Worksheet!$B$12=6,K118,"")</f>
        <v>#N/A</v>
      </c>
      <c r="L127" s="43" t="e">
        <f>+IF(Worksheet!$B$12=6,L118,"")</f>
        <v>#N/A</v>
      </c>
      <c r="M127" s="43" t="e">
        <f>+IF(Worksheet!$B$12=6,M118,"")</f>
        <v>#N/A</v>
      </c>
      <c r="N127" s="43" t="e">
        <f>+IF(Worksheet!$B$12=6,N118,"")</f>
        <v>#N/A</v>
      </c>
      <c r="O127" s="43" t="e">
        <f>+IF(Worksheet!$B$12=6,O118,"")</f>
        <v>#N/A</v>
      </c>
      <c r="P127" s="43" t="e">
        <f>+IF(Worksheet!$B$12=6,P118,"")</f>
        <v>#N/A</v>
      </c>
      <c r="Q127" s="43" t="e">
        <f>+IF(Worksheet!$B$12=6,Q118,"")</f>
        <v>#N/A</v>
      </c>
      <c r="R127" s="43" t="e">
        <f>+IF(Worksheet!$B$12=6,R118,"")</f>
        <v>#N/A</v>
      </c>
      <c r="S127" s="28"/>
      <c r="T127" s="48" t="s">
        <v>49</v>
      </c>
      <c r="U127" s="31" t="e">
        <f>+N$133</f>
        <v>#N/A</v>
      </c>
      <c r="V127" s="28"/>
      <c r="W127" s="28"/>
      <c r="X127" s="28"/>
      <c r="Y127" s="28"/>
      <c r="Z127" s="28"/>
      <c r="AA127" s="28"/>
      <c r="AB127" s="28"/>
      <c r="AC127" s="29"/>
    </row>
    <row r="128" spans="2:29" ht="12.75">
      <c r="B128" s="45"/>
      <c r="C128" s="28"/>
      <c r="D128" s="28"/>
      <c r="E128" s="28"/>
      <c r="F128" s="28"/>
      <c r="G128" s="43" t="e">
        <f>+IF(Worksheet!$B$12=7,G119,"")</f>
        <v>#N/A</v>
      </c>
      <c r="H128" s="43" t="e">
        <f>+IF(Worksheet!$B$12=7,H119,"")</f>
        <v>#N/A</v>
      </c>
      <c r="I128" s="43" t="e">
        <f>+IF(Worksheet!$B$12=7,I119,"")</f>
        <v>#N/A</v>
      </c>
      <c r="J128" s="43" t="e">
        <f>+IF(Worksheet!$B$12=7,J119,"")</f>
        <v>#N/A</v>
      </c>
      <c r="K128" s="43" t="e">
        <f>+IF(Worksheet!$B$12=7,K119,"")</f>
        <v>#N/A</v>
      </c>
      <c r="L128" s="43" t="e">
        <f>+IF(Worksheet!$B$12=7,L119,"")</f>
        <v>#N/A</v>
      </c>
      <c r="M128" s="43" t="e">
        <f>+IF(Worksheet!$B$12=7,M119,"")</f>
        <v>#N/A</v>
      </c>
      <c r="N128" s="43" t="e">
        <f>+IF(Worksheet!$B$12=7,N119,"")</f>
        <v>#N/A</v>
      </c>
      <c r="O128" s="43" t="e">
        <f>+IF(Worksheet!$B$12=7,O119,"")</f>
        <v>#N/A</v>
      </c>
      <c r="P128" s="43" t="e">
        <f>+IF(Worksheet!$B$12=7,P119,"")</f>
        <v>#N/A</v>
      </c>
      <c r="Q128" s="43" t="e">
        <f>+IF(Worksheet!$B$12=7,Q119,"")</f>
        <v>#N/A</v>
      </c>
      <c r="R128" s="43" t="e">
        <f>+IF(Worksheet!$B$12=7,R119,"")</f>
        <v>#N/A</v>
      </c>
      <c r="S128" s="28"/>
      <c r="T128" s="48" t="s">
        <v>97</v>
      </c>
      <c r="U128" s="31" t="e">
        <f>+O$133</f>
        <v>#N/A</v>
      </c>
      <c r="V128" s="28"/>
      <c r="W128" s="28"/>
      <c r="X128" s="28"/>
      <c r="Y128" s="28"/>
      <c r="Z128" s="28"/>
      <c r="AA128" s="28"/>
      <c r="AB128" s="28"/>
      <c r="AC128" s="29"/>
    </row>
    <row r="129" spans="2:29" ht="12.75">
      <c r="B129" s="45"/>
      <c r="C129" s="28"/>
      <c r="D129" s="28"/>
      <c r="E129" s="28"/>
      <c r="F129" s="28"/>
      <c r="G129" s="43" t="e">
        <f>+IF(Worksheet!$B$12=8,G120,"")</f>
        <v>#N/A</v>
      </c>
      <c r="H129" s="43" t="e">
        <f>+IF(Worksheet!$B$12=8,H120,"")</f>
        <v>#N/A</v>
      </c>
      <c r="I129" s="43" t="e">
        <f>+IF(Worksheet!$B$12=8,I120,"")</f>
        <v>#N/A</v>
      </c>
      <c r="J129" s="43" t="e">
        <f>+IF(Worksheet!$B$12=8,J120,"")</f>
        <v>#N/A</v>
      </c>
      <c r="K129" s="43" t="e">
        <f>+IF(Worksheet!$B$12=8,K120,"")</f>
        <v>#N/A</v>
      </c>
      <c r="L129" s="43" t="e">
        <f>+IF(Worksheet!$B$12=8,L120,"")</f>
        <v>#N/A</v>
      </c>
      <c r="M129" s="43" t="e">
        <f>+IF(Worksheet!$B$12=8,M120,"")</f>
        <v>#N/A</v>
      </c>
      <c r="N129" s="43" t="e">
        <f>+IF(Worksheet!$B$12=8,N120,"")</f>
        <v>#N/A</v>
      </c>
      <c r="O129" s="43" t="e">
        <f>+IF(Worksheet!$B$12=8,O120,"")</f>
        <v>#N/A</v>
      </c>
      <c r="P129" s="43" t="e">
        <f>+IF(Worksheet!$B$12=8,P120,"")</f>
        <v>#N/A</v>
      </c>
      <c r="Q129" s="43" t="e">
        <f>+IF(Worksheet!$B$12=8,Q120,"")</f>
        <v>#N/A</v>
      </c>
      <c r="R129" s="43" t="e">
        <f>+IF(Worksheet!$B$12=8,R120,"")</f>
        <v>#N/A</v>
      </c>
      <c r="S129" s="28"/>
      <c r="T129" s="48" t="s">
        <v>98</v>
      </c>
      <c r="U129" s="31" t="e">
        <f>+P$133</f>
        <v>#N/A</v>
      </c>
      <c r="V129" s="28"/>
      <c r="W129" s="28"/>
      <c r="X129" s="28"/>
      <c r="Y129" s="28"/>
      <c r="Z129" s="28"/>
      <c r="AA129" s="28"/>
      <c r="AB129" s="28"/>
      <c r="AC129" s="29"/>
    </row>
    <row r="130" spans="2:29" ht="12.75">
      <c r="B130" s="45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48" t="s">
        <v>99</v>
      </c>
      <c r="U130" s="31" t="e">
        <f>+Q$133</f>
        <v>#N/A</v>
      </c>
      <c r="V130" s="28"/>
      <c r="W130" s="28"/>
      <c r="X130" s="28"/>
      <c r="Y130" s="28"/>
      <c r="Z130" s="28"/>
      <c r="AA130" s="28"/>
      <c r="AB130" s="28"/>
      <c r="AC130" s="29"/>
    </row>
    <row r="131" spans="2:29" ht="12.75">
      <c r="B131" s="45"/>
      <c r="C131" s="28"/>
      <c r="D131" s="28"/>
      <c r="E131" s="28"/>
      <c r="F131" s="28"/>
      <c r="G131" s="47" t="e">
        <f>SUM(G122:G130)</f>
        <v>#N/A</v>
      </c>
      <c r="H131" s="47" t="e">
        <f aca="true" t="shared" si="11" ref="H131:R131">SUM(H122:H130)</f>
        <v>#N/A</v>
      </c>
      <c r="I131" s="47" t="e">
        <f t="shared" si="11"/>
        <v>#N/A</v>
      </c>
      <c r="J131" s="47" t="e">
        <f t="shared" si="11"/>
        <v>#N/A</v>
      </c>
      <c r="K131" s="47" t="e">
        <f t="shared" si="11"/>
        <v>#N/A</v>
      </c>
      <c r="L131" s="47" t="e">
        <f t="shared" si="11"/>
        <v>#N/A</v>
      </c>
      <c r="M131" s="47" t="e">
        <f t="shared" si="11"/>
        <v>#N/A</v>
      </c>
      <c r="N131" s="47" t="e">
        <f t="shared" si="11"/>
        <v>#N/A</v>
      </c>
      <c r="O131" s="47" t="e">
        <f t="shared" si="11"/>
        <v>#N/A</v>
      </c>
      <c r="P131" s="47" t="e">
        <f t="shared" si="11"/>
        <v>#N/A</v>
      </c>
      <c r="Q131" s="47" t="e">
        <f t="shared" si="11"/>
        <v>#N/A</v>
      </c>
      <c r="R131" s="47" t="e">
        <f t="shared" si="11"/>
        <v>#N/A</v>
      </c>
      <c r="S131" s="28"/>
      <c r="T131" s="48" t="s">
        <v>100</v>
      </c>
      <c r="U131" s="31" t="e">
        <f>+R$133</f>
        <v>#N/A</v>
      </c>
      <c r="V131" s="28"/>
      <c r="W131" s="28"/>
      <c r="X131" s="28"/>
      <c r="Y131" s="28"/>
      <c r="Z131" s="28"/>
      <c r="AA131" s="28"/>
      <c r="AB131" s="28"/>
      <c r="AC131" s="29"/>
    </row>
    <row r="132" spans="2:29" ht="12.75">
      <c r="B132" s="45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9"/>
    </row>
    <row r="133" spans="2:29" ht="12.75">
      <c r="B133" s="45"/>
      <c r="C133" s="28"/>
      <c r="D133" s="28"/>
      <c r="E133" s="28"/>
      <c r="F133" s="28"/>
      <c r="G133" s="31" t="e">
        <f>+IF(AND(Worksheet!$D$10="YES",Worksheet!$D$12="YES"),(G131+0.75),IF(Worksheet!$D$10="YES",(G131+0.12),IF(Worksheet!$D$12="YES",(G131+0.63),G131)))</f>
        <v>#N/A</v>
      </c>
      <c r="H133" s="31" t="e">
        <f>+IF(AND(Worksheet!$D$10="YES",Worksheet!$D$12="YES"),(H131+0.75),IF(Worksheet!$D$10="YES",(H131+0.12),IF(Worksheet!$D$12="YES",(H131+0.63),H131)))</f>
        <v>#N/A</v>
      </c>
      <c r="I133" s="31" t="e">
        <f>+IF(AND(Worksheet!$D$10="YES",Worksheet!$D$12="YES"),(I131+0.75),IF(Worksheet!$D$10="YES",(I131+0.12),IF(Worksheet!$D$12="YES",(I131+0.63),I131)))</f>
        <v>#N/A</v>
      </c>
      <c r="J133" s="31" t="e">
        <f>+IF(AND(Worksheet!$D$10="YES",Worksheet!$D$12="YES"),(J131+0.75),IF(Worksheet!$D$10="YES",(J131+0.12),IF(Worksheet!$D$12="YES",(J131+0.63),J131)))</f>
        <v>#N/A</v>
      </c>
      <c r="K133" s="31" t="e">
        <f>+IF(AND(Worksheet!$D$10="YES",Worksheet!$D$12="YES"),(K131+0.75),IF(Worksheet!$D$10="YES",(K131+0.12),IF(Worksheet!$D$12="YES",(K131+0.63),K131)))</f>
        <v>#N/A</v>
      </c>
      <c r="L133" s="31" t="e">
        <f>+IF(AND(Worksheet!$D$10="YES",Worksheet!$D$12="YES"),(L131+0.75),IF(Worksheet!$D$10="YES",(L131+0.12),IF(Worksheet!$D$12="YES",(L131+0.63),L131)))</f>
        <v>#N/A</v>
      </c>
      <c r="M133" s="31" t="e">
        <f>+IF(AND(Worksheet!$D$10="YES",Worksheet!$D$12="YES"),(M131+0.75),IF(Worksheet!$D$10="YES",(M131+0.12),IF(Worksheet!$D$12="YES",(M131+0.63),M131)))</f>
        <v>#N/A</v>
      </c>
      <c r="N133" s="31" t="e">
        <f>+IF(AND(Worksheet!$D$10="YES",Worksheet!$D$12="YES"),(N131+0.75),IF(Worksheet!$D$10="YES",(N131+0.12),IF(Worksheet!$D$12="YES",(N131+0.63),N131)))</f>
        <v>#N/A</v>
      </c>
      <c r="O133" s="31" t="e">
        <f>+IF(AND(Worksheet!$D$10="YES",Worksheet!$D$12="YES"),(O131+0.75),IF(Worksheet!$D$10="YES",(O131+0.12),IF(Worksheet!$D$12="YES",(O131+0.63),O131)))</f>
        <v>#N/A</v>
      </c>
      <c r="P133" s="31" t="e">
        <f>+IF(AND(Worksheet!$D$10="YES",Worksheet!$D$12="YES"),(P131+0.75),IF(Worksheet!$D$10="YES",(P131+0.12),IF(Worksheet!$D$12="YES",(P131+0.63),P131)))</f>
        <v>#N/A</v>
      </c>
      <c r="Q133" s="31" t="e">
        <f>+IF(AND(Worksheet!$D$10="YES",Worksheet!$D$12="YES"),(Q131+0.75),IF(Worksheet!$D$10="YES",(Q131+0.12),IF(Worksheet!$D$12="YES",(Q131+0.63),Q131)))</f>
        <v>#N/A</v>
      </c>
      <c r="R133" s="31" t="e">
        <f>+IF(AND(Worksheet!$D$10="YES",Worksheet!$D$12="YES"),(R131+0.75),IF(Worksheet!$D$10="YES",(R131+0.12),IF(Worksheet!$D$12="YES",(R131+0.63),R131)))</f>
        <v>#N/A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9"/>
    </row>
    <row r="134" spans="2:29" ht="12.75">
      <c r="B134" s="50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51"/>
    </row>
    <row r="137" spans="2:14" ht="12.75">
      <c r="B137" s="52"/>
      <c r="C137" s="53" t="s">
        <v>126</v>
      </c>
      <c r="D137" s="54"/>
      <c r="E137" s="54"/>
      <c r="F137" s="33"/>
      <c r="G137" s="33"/>
      <c r="H137" s="33"/>
      <c r="I137" s="33"/>
      <c r="J137" s="33"/>
      <c r="K137" s="33"/>
      <c r="L137" s="33"/>
      <c r="M137" s="33"/>
      <c r="N137" s="34"/>
    </row>
    <row r="138" spans="2:14" ht="12.75">
      <c r="B138" s="36"/>
      <c r="C138" s="38" t="s">
        <v>12</v>
      </c>
      <c r="D138" s="38"/>
      <c r="E138" s="38"/>
      <c r="F138" s="28"/>
      <c r="G138" s="28"/>
      <c r="H138" s="28"/>
      <c r="I138" s="28"/>
      <c r="J138" s="28"/>
      <c r="K138" s="28"/>
      <c r="L138" s="28"/>
      <c r="M138" s="28"/>
      <c r="N138" s="29"/>
    </row>
    <row r="139" spans="2:14" ht="12.75">
      <c r="B139" s="40" t="s">
        <v>8</v>
      </c>
      <c r="C139" s="41" t="s">
        <v>9</v>
      </c>
      <c r="D139" s="41" t="s">
        <v>10</v>
      </c>
      <c r="E139" s="42" t="s">
        <v>11</v>
      </c>
      <c r="F139" s="28"/>
      <c r="G139" s="28" t="s">
        <v>118</v>
      </c>
      <c r="H139" s="28"/>
      <c r="I139" s="28"/>
      <c r="J139" s="28"/>
      <c r="K139" s="28"/>
      <c r="L139" s="28"/>
      <c r="M139" s="28"/>
      <c r="N139" s="29"/>
    </row>
    <row r="140" spans="2:14" ht="12.75">
      <c r="B140" s="36"/>
      <c r="C140" s="38"/>
      <c r="D140" s="38"/>
      <c r="E140" s="38"/>
      <c r="F140" s="28"/>
      <c r="G140" s="28">
        <v>1</v>
      </c>
      <c r="H140" s="28">
        <v>2</v>
      </c>
      <c r="I140" s="28">
        <v>3</v>
      </c>
      <c r="J140" s="60" t="s">
        <v>130</v>
      </c>
      <c r="K140" s="28"/>
      <c r="L140" s="28"/>
      <c r="M140" s="28"/>
      <c r="N140" s="29"/>
    </row>
    <row r="141" spans="2:14" ht="12.75">
      <c r="B141" s="36">
        <v>5.79</v>
      </c>
      <c r="C141" s="38">
        <v>6.2</v>
      </c>
      <c r="D141" s="38">
        <v>6.77</v>
      </c>
      <c r="E141" s="38">
        <v>7.53</v>
      </c>
      <c r="F141" s="28"/>
      <c r="G141" s="28">
        <f>+B141</f>
        <v>5.79</v>
      </c>
      <c r="H141" s="28">
        <v>3.1</v>
      </c>
      <c r="I141" s="28">
        <v>2.26</v>
      </c>
      <c r="J141" s="28">
        <v>1.88</v>
      </c>
      <c r="K141" s="28"/>
      <c r="L141" s="28"/>
      <c r="M141" s="28"/>
      <c r="N141" s="29"/>
    </row>
    <row r="142" spans="2:14" ht="12.75">
      <c r="B142" s="36">
        <v>5.85</v>
      </c>
      <c r="C142" s="38">
        <v>6.26</v>
      </c>
      <c r="D142" s="38">
        <v>6.84</v>
      </c>
      <c r="E142" s="38">
        <v>7.61</v>
      </c>
      <c r="F142" s="28"/>
      <c r="G142" s="28">
        <f aca="true" t="shared" si="12" ref="G142:G148">+B142</f>
        <v>5.85</v>
      </c>
      <c r="H142" s="28">
        <v>3.13</v>
      </c>
      <c r="I142" s="28">
        <v>2.28</v>
      </c>
      <c r="J142" s="28">
        <v>1.9</v>
      </c>
      <c r="K142" s="28"/>
      <c r="L142" s="28"/>
      <c r="M142" s="28"/>
      <c r="N142" s="29"/>
    </row>
    <row r="143" spans="2:14" ht="12.75">
      <c r="B143" s="36">
        <v>5.91</v>
      </c>
      <c r="C143" s="38">
        <v>6.32</v>
      </c>
      <c r="D143" s="38">
        <v>6.92</v>
      </c>
      <c r="E143" s="38">
        <v>7.68</v>
      </c>
      <c r="F143" s="28"/>
      <c r="G143" s="28">
        <f t="shared" si="12"/>
        <v>5.91</v>
      </c>
      <c r="H143" s="28">
        <v>3.16</v>
      </c>
      <c r="I143" s="28">
        <v>2.31</v>
      </c>
      <c r="J143" s="28">
        <v>1.92</v>
      </c>
      <c r="K143" s="28"/>
      <c r="L143" s="28"/>
      <c r="M143" s="28"/>
      <c r="N143" s="29"/>
    </row>
    <row r="144" spans="2:14" ht="12.75">
      <c r="B144" s="36">
        <v>5.97</v>
      </c>
      <c r="C144" s="38">
        <v>6.39</v>
      </c>
      <c r="D144" s="38">
        <v>6.99</v>
      </c>
      <c r="E144" s="38">
        <v>7.76</v>
      </c>
      <c r="F144" s="28"/>
      <c r="G144" s="28">
        <f t="shared" si="12"/>
        <v>5.97</v>
      </c>
      <c r="H144" s="28">
        <v>3.19</v>
      </c>
      <c r="I144" s="28">
        <v>2.33</v>
      </c>
      <c r="J144" s="28">
        <v>1.94</v>
      </c>
      <c r="K144" s="28"/>
      <c r="L144" s="28"/>
      <c r="M144" s="28"/>
      <c r="N144" s="29"/>
    </row>
    <row r="145" spans="2:14" ht="12.75">
      <c r="B145" s="36">
        <v>6.03</v>
      </c>
      <c r="C145" s="38">
        <v>6.45</v>
      </c>
      <c r="D145" s="38">
        <v>7.06</v>
      </c>
      <c r="E145" s="38">
        <v>7.84</v>
      </c>
      <c r="F145" s="28"/>
      <c r="G145" s="28">
        <f t="shared" si="12"/>
        <v>6.03</v>
      </c>
      <c r="H145" s="28">
        <v>3.23</v>
      </c>
      <c r="I145" s="28">
        <v>2.35</v>
      </c>
      <c r="J145" s="28">
        <v>1.96</v>
      </c>
      <c r="K145" s="28"/>
      <c r="L145" s="28"/>
      <c r="M145" s="28"/>
      <c r="N145" s="29"/>
    </row>
    <row r="146" spans="2:14" ht="12.75">
      <c r="B146" s="36">
        <v>6.09</v>
      </c>
      <c r="C146" s="38">
        <v>6.52</v>
      </c>
      <c r="D146" s="38">
        <v>7.13</v>
      </c>
      <c r="E146" s="38">
        <v>7.92</v>
      </c>
      <c r="F146" s="28"/>
      <c r="G146" s="28">
        <f t="shared" si="12"/>
        <v>6.09</v>
      </c>
      <c r="H146" s="28">
        <v>3.26</v>
      </c>
      <c r="I146" s="28">
        <v>2.38</v>
      </c>
      <c r="J146" s="28">
        <v>1.98</v>
      </c>
      <c r="K146" s="28"/>
      <c r="L146" s="28"/>
      <c r="M146" s="28"/>
      <c r="N146" s="29"/>
    </row>
    <row r="147" spans="2:14" ht="12.75">
      <c r="B147" s="36">
        <v>6.15</v>
      </c>
      <c r="C147" s="38">
        <v>6.58</v>
      </c>
      <c r="D147" s="38">
        <v>7.2</v>
      </c>
      <c r="E147" s="38">
        <v>8</v>
      </c>
      <c r="F147" s="28"/>
      <c r="G147" s="28">
        <f t="shared" si="12"/>
        <v>6.15</v>
      </c>
      <c r="H147" s="28">
        <v>3.29</v>
      </c>
      <c r="I147" s="28">
        <v>2.4</v>
      </c>
      <c r="J147" s="28">
        <v>2</v>
      </c>
      <c r="K147" s="28"/>
      <c r="L147" s="28"/>
      <c r="M147" s="28"/>
      <c r="N147" s="29"/>
    </row>
    <row r="148" spans="2:14" ht="12.75">
      <c r="B148" s="36">
        <v>6.21</v>
      </c>
      <c r="C148" s="38">
        <v>6.65</v>
      </c>
      <c r="D148" s="38">
        <v>7.27</v>
      </c>
      <c r="E148" s="38">
        <v>8.07</v>
      </c>
      <c r="F148" s="28"/>
      <c r="G148" s="28">
        <f t="shared" si="12"/>
        <v>6.21</v>
      </c>
      <c r="H148" s="28">
        <v>3.32</v>
      </c>
      <c r="I148" s="28">
        <v>2.42</v>
      </c>
      <c r="J148" s="28">
        <v>2.02</v>
      </c>
      <c r="K148" s="28"/>
      <c r="L148" s="28"/>
      <c r="M148" s="28"/>
      <c r="N148" s="29"/>
    </row>
    <row r="149" spans="2:14" ht="12.75">
      <c r="B149" s="36"/>
      <c r="C149" s="38" t="s">
        <v>30</v>
      </c>
      <c r="D149" s="38"/>
      <c r="E149" s="38"/>
      <c r="F149" s="28"/>
      <c r="G149" s="28"/>
      <c r="H149" s="28"/>
      <c r="I149" s="28"/>
      <c r="J149" s="28"/>
      <c r="K149" s="28"/>
      <c r="L149" s="28"/>
      <c r="M149" s="28"/>
      <c r="N149" s="29"/>
    </row>
    <row r="150" spans="2:14" ht="12.75">
      <c r="B150" s="36">
        <v>5.79</v>
      </c>
      <c r="C150" s="38">
        <v>6.2</v>
      </c>
      <c r="D150" s="38">
        <v>6.77</v>
      </c>
      <c r="E150" s="38">
        <v>7.53</v>
      </c>
      <c r="F150" s="28"/>
      <c r="G150" s="28"/>
      <c r="H150" s="28"/>
      <c r="I150" s="28"/>
      <c r="J150" s="28"/>
      <c r="K150" s="28"/>
      <c r="L150" s="28"/>
      <c r="M150" s="28"/>
      <c r="N150" s="29"/>
    </row>
    <row r="151" spans="2:14" ht="12.75">
      <c r="B151" s="36">
        <v>5.85</v>
      </c>
      <c r="C151" s="38">
        <v>6.26</v>
      </c>
      <c r="D151" s="38">
        <v>6.84</v>
      </c>
      <c r="E151" s="38">
        <v>7.61</v>
      </c>
      <c r="F151" s="28"/>
      <c r="G151" s="28"/>
      <c r="H151" s="28"/>
      <c r="I151" s="28"/>
      <c r="J151" s="28"/>
      <c r="K151" s="28"/>
      <c r="L151" s="28"/>
      <c r="M151" s="28"/>
      <c r="N151" s="29"/>
    </row>
    <row r="152" spans="2:14" ht="12.75">
      <c r="B152" s="36">
        <v>5.91</v>
      </c>
      <c r="C152" s="38">
        <v>6.32</v>
      </c>
      <c r="D152" s="38">
        <v>6.92</v>
      </c>
      <c r="E152" s="38">
        <v>7.68</v>
      </c>
      <c r="F152" s="28"/>
      <c r="G152" s="43" t="e">
        <f>+IF(Worksheet!$B$12=1,G141,"")</f>
        <v>#N/A</v>
      </c>
      <c r="H152" s="43" t="e">
        <f>+IF(Worksheet!$B$12=1,H141,"")</f>
        <v>#N/A</v>
      </c>
      <c r="I152" s="43" t="e">
        <f>+IF(Worksheet!$B$12=1,I141,"")</f>
        <v>#N/A</v>
      </c>
      <c r="J152" s="43" t="e">
        <f>+IF(Worksheet!$B$12=1,J141,"")</f>
        <v>#N/A</v>
      </c>
      <c r="K152" s="28"/>
      <c r="L152" s="28"/>
      <c r="M152" s="28"/>
      <c r="N152" s="29"/>
    </row>
    <row r="153" spans="2:14" ht="12.75">
      <c r="B153" s="36">
        <v>5.97</v>
      </c>
      <c r="C153" s="38">
        <v>6.39</v>
      </c>
      <c r="D153" s="38">
        <v>6.99</v>
      </c>
      <c r="E153" s="38">
        <v>7.76</v>
      </c>
      <c r="F153" s="28"/>
      <c r="G153" s="43" t="e">
        <f>+IF(Worksheet!$B$12=2,G142,"")</f>
        <v>#N/A</v>
      </c>
      <c r="H153" s="43" t="e">
        <f>+IF(Worksheet!$B$12=2,H142,"")</f>
        <v>#N/A</v>
      </c>
      <c r="I153" s="43" t="e">
        <f>+IF(Worksheet!$B$12=2,I142,"")</f>
        <v>#N/A</v>
      </c>
      <c r="J153" s="43" t="e">
        <f>+IF(Worksheet!$B$12=2,J142,"")</f>
        <v>#N/A</v>
      </c>
      <c r="K153" s="28"/>
      <c r="L153" s="28"/>
      <c r="M153" s="28"/>
      <c r="N153" s="29"/>
    </row>
    <row r="154" spans="2:14" ht="12.75">
      <c r="B154" s="36">
        <v>6.03</v>
      </c>
      <c r="C154" s="38">
        <v>6.45</v>
      </c>
      <c r="D154" s="38">
        <v>7.06</v>
      </c>
      <c r="E154" s="38">
        <v>7.84</v>
      </c>
      <c r="F154" s="28"/>
      <c r="G154" s="43" t="e">
        <f>+IF(Worksheet!$B$12=3,G143,"")</f>
        <v>#N/A</v>
      </c>
      <c r="H154" s="43" t="e">
        <f>+IF(Worksheet!$B$12=3,H143,"")</f>
        <v>#N/A</v>
      </c>
      <c r="I154" s="43" t="e">
        <f>+IF(Worksheet!$B$12=3,I143,"")</f>
        <v>#N/A</v>
      </c>
      <c r="J154" s="43" t="e">
        <f>+IF(Worksheet!$B$12=3,J143,"")</f>
        <v>#N/A</v>
      </c>
      <c r="K154" s="28"/>
      <c r="L154" s="28"/>
      <c r="M154" s="28"/>
      <c r="N154" s="29"/>
    </row>
    <row r="155" spans="2:14" ht="12.75">
      <c r="B155" s="36">
        <v>6.09</v>
      </c>
      <c r="C155" s="38">
        <v>6.52</v>
      </c>
      <c r="D155" s="38">
        <v>7.13</v>
      </c>
      <c r="E155" s="38">
        <v>7.92</v>
      </c>
      <c r="F155" s="28"/>
      <c r="G155" s="43" t="e">
        <f>+IF(Worksheet!$B$12=4,G144,"")</f>
        <v>#N/A</v>
      </c>
      <c r="H155" s="43" t="e">
        <f>+IF(Worksheet!$B$12=4,H144,"")</f>
        <v>#N/A</v>
      </c>
      <c r="I155" s="43" t="e">
        <f>+IF(Worksheet!$B$12=4,I144,"")</f>
        <v>#N/A</v>
      </c>
      <c r="J155" s="43" t="e">
        <f>+IF(Worksheet!$B$12=4,J144,"")</f>
        <v>#N/A</v>
      </c>
      <c r="K155" s="28"/>
      <c r="L155" s="28"/>
      <c r="M155" s="28"/>
      <c r="N155" s="29"/>
    </row>
    <row r="156" spans="2:14" ht="12.75">
      <c r="B156" s="36">
        <v>6.15</v>
      </c>
      <c r="C156" s="38">
        <v>6.58</v>
      </c>
      <c r="D156" s="38">
        <v>7.2</v>
      </c>
      <c r="E156" s="38">
        <v>8</v>
      </c>
      <c r="F156" s="28"/>
      <c r="G156" s="43" t="e">
        <f>+IF(Worksheet!$B$12=5,G145,"")</f>
        <v>#N/A</v>
      </c>
      <c r="H156" s="43" t="e">
        <f>+IF(Worksheet!$B$12=5,H145,"")</f>
        <v>#N/A</v>
      </c>
      <c r="I156" s="43" t="e">
        <f>+IF(Worksheet!$B$12=5,I145,"")</f>
        <v>#N/A</v>
      </c>
      <c r="J156" s="43" t="e">
        <f>+IF(Worksheet!$B$12=5,J145,"")</f>
        <v>#N/A</v>
      </c>
      <c r="K156" s="28"/>
      <c r="L156" s="47" t="e">
        <f>+G162</f>
        <v>#N/A</v>
      </c>
      <c r="M156" s="28"/>
      <c r="N156" s="29"/>
    </row>
    <row r="157" spans="2:14" ht="12.75">
      <c r="B157" s="36">
        <v>6.21</v>
      </c>
      <c r="C157" s="38">
        <v>6.65</v>
      </c>
      <c r="D157" s="38">
        <v>7.27</v>
      </c>
      <c r="E157" s="38">
        <v>8.07</v>
      </c>
      <c r="F157" s="28"/>
      <c r="G157" s="43" t="e">
        <f>+IF(Worksheet!$B$12=6,G146,"")</f>
        <v>#N/A</v>
      </c>
      <c r="H157" s="43" t="e">
        <f>+IF(Worksheet!$B$12=6,H146,"")</f>
        <v>#N/A</v>
      </c>
      <c r="I157" s="43" t="e">
        <f>+IF(Worksheet!$B$12=6,I146,"")</f>
        <v>#N/A</v>
      </c>
      <c r="J157" s="43" t="e">
        <f>+IF(Worksheet!$B$12=6,J146,"")</f>
        <v>#N/A</v>
      </c>
      <c r="K157" s="28"/>
      <c r="L157" s="47" t="e">
        <f>+H162</f>
        <v>#N/A</v>
      </c>
      <c r="M157" s="28"/>
      <c r="N157" s="29"/>
    </row>
    <row r="158" spans="2:14" ht="12.75">
      <c r="B158" s="45"/>
      <c r="C158" s="28"/>
      <c r="D158" s="28"/>
      <c r="E158" s="28"/>
      <c r="F158" s="28"/>
      <c r="G158" s="43" t="e">
        <f>+IF(Worksheet!$B$12=7,G147,"")</f>
        <v>#N/A</v>
      </c>
      <c r="H158" s="43" t="e">
        <f>+IF(Worksheet!$B$12=7,H147,"")</f>
        <v>#N/A</v>
      </c>
      <c r="I158" s="43" t="e">
        <f>+IF(Worksheet!$B$12=7,I147,"")</f>
        <v>#N/A</v>
      </c>
      <c r="J158" s="43" t="e">
        <f>+IF(Worksheet!$B$12=7,J147,"")</f>
        <v>#N/A</v>
      </c>
      <c r="K158" s="28"/>
      <c r="L158" s="47" t="e">
        <f>+I162</f>
        <v>#N/A</v>
      </c>
      <c r="M158" s="28"/>
      <c r="N158" s="29"/>
    </row>
    <row r="159" spans="2:14" ht="12.75">
      <c r="B159" s="45"/>
      <c r="C159" s="28"/>
      <c r="D159" s="28"/>
      <c r="E159" s="28"/>
      <c r="F159" s="28"/>
      <c r="G159" s="43" t="e">
        <f>+IF(Worksheet!$B$12=8,G148,"")</f>
        <v>#N/A</v>
      </c>
      <c r="H159" s="43" t="e">
        <f>+IF(Worksheet!$B$12=8,H148,"")</f>
        <v>#N/A</v>
      </c>
      <c r="I159" s="43" t="e">
        <f>+IF(Worksheet!$B$12=8,I148,"")</f>
        <v>#N/A</v>
      </c>
      <c r="J159" s="43" t="e">
        <f>+IF(Worksheet!$B$12=8,J148,"")</f>
        <v>#N/A</v>
      </c>
      <c r="K159" s="28"/>
      <c r="L159" s="47" t="e">
        <f>+J162</f>
        <v>#N/A</v>
      </c>
      <c r="M159" s="28"/>
      <c r="N159" s="29"/>
    </row>
    <row r="160" spans="2:14" ht="12.75">
      <c r="B160" s="45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9"/>
    </row>
    <row r="161" spans="2:14" ht="12.75">
      <c r="B161" s="45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9"/>
    </row>
    <row r="162" spans="2:14" ht="12.75">
      <c r="B162" s="45"/>
      <c r="C162" s="28"/>
      <c r="D162" s="28"/>
      <c r="E162" s="28"/>
      <c r="F162" s="28"/>
      <c r="G162" s="47" t="e">
        <f>SUM(G152:G161)</f>
        <v>#N/A</v>
      </c>
      <c r="H162" s="47" t="e">
        <f>SUM(H152:H161)</f>
        <v>#N/A</v>
      </c>
      <c r="I162" s="47" t="e">
        <f>SUM(I152:I161)</f>
        <v>#N/A</v>
      </c>
      <c r="J162" s="47" t="e">
        <f>SUM(J152:J161)</f>
        <v>#N/A</v>
      </c>
      <c r="K162" s="28"/>
      <c r="L162" s="28"/>
      <c r="M162" s="28"/>
      <c r="N162" s="29"/>
    </row>
    <row r="163" spans="2:14" ht="12.75">
      <c r="B163" s="27" t="s">
        <v>133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9"/>
    </row>
    <row r="164" spans="2:14" ht="12.75">
      <c r="B164" s="45"/>
      <c r="C164" s="28"/>
      <c r="D164" s="28"/>
      <c r="E164" s="28"/>
      <c r="F164" s="28"/>
      <c r="G164" s="31"/>
      <c r="H164" s="31"/>
      <c r="I164" s="31"/>
      <c r="J164" s="31"/>
      <c r="K164" s="28"/>
      <c r="L164" s="28"/>
      <c r="M164" s="28"/>
      <c r="N164" s="29"/>
    </row>
    <row r="165" spans="2:14" ht="12.75">
      <c r="B165" s="45"/>
      <c r="C165" s="28"/>
      <c r="D165" s="28"/>
      <c r="E165" s="28"/>
      <c r="F165" s="28"/>
      <c r="G165" s="28" t="s">
        <v>119</v>
      </c>
      <c r="H165" s="28"/>
      <c r="I165" s="28"/>
      <c r="J165" s="28"/>
      <c r="K165" s="28"/>
      <c r="L165" s="28"/>
      <c r="M165" s="28"/>
      <c r="N165" s="29"/>
    </row>
    <row r="166" spans="2:14" ht="12.75">
      <c r="B166" s="45"/>
      <c r="C166" s="28"/>
      <c r="D166" s="28"/>
      <c r="E166" s="28"/>
      <c r="F166" s="28"/>
      <c r="G166" s="28">
        <v>1</v>
      </c>
      <c r="H166" s="28">
        <v>2</v>
      </c>
      <c r="I166" s="28">
        <v>3</v>
      </c>
      <c r="J166" s="28">
        <v>4</v>
      </c>
      <c r="K166" s="28">
        <v>5</v>
      </c>
      <c r="L166" s="28"/>
      <c r="M166" s="28"/>
      <c r="N166" s="29"/>
    </row>
    <row r="167" spans="2:14" ht="12.75">
      <c r="B167" s="45"/>
      <c r="C167" s="28"/>
      <c r="D167" s="28"/>
      <c r="E167" s="28"/>
      <c r="F167" s="28"/>
      <c r="G167" s="28">
        <f aca="true" t="shared" si="13" ref="G167:G174">+G141*2</f>
        <v>11.58</v>
      </c>
      <c r="H167" s="28">
        <v>5.79</v>
      </c>
      <c r="I167" s="28">
        <v>4</v>
      </c>
      <c r="J167" s="28">
        <v>3.1</v>
      </c>
      <c r="K167" s="28">
        <v>2.59</v>
      </c>
      <c r="L167" s="28"/>
      <c r="M167" s="28"/>
      <c r="N167" s="29"/>
    </row>
    <row r="168" spans="2:14" ht="12.75">
      <c r="B168" s="45"/>
      <c r="C168" s="28"/>
      <c r="D168" s="28"/>
      <c r="E168" s="28"/>
      <c r="F168" s="28"/>
      <c r="G168" s="28">
        <f t="shared" si="13"/>
        <v>11.7</v>
      </c>
      <c r="H168" s="28">
        <v>5.85</v>
      </c>
      <c r="I168" s="28">
        <v>4.04</v>
      </c>
      <c r="J168" s="28">
        <v>3.13</v>
      </c>
      <c r="K168" s="28">
        <v>2.62</v>
      </c>
      <c r="L168" s="28"/>
      <c r="M168" s="28"/>
      <c r="N168" s="29"/>
    </row>
    <row r="169" spans="2:14" ht="12.75">
      <c r="B169" s="45"/>
      <c r="C169" s="28"/>
      <c r="D169" s="28"/>
      <c r="E169" s="28"/>
      <c r="F169" s="28"/>
      <c r="G169" s="28">
        <f t="shared" si="13"/>
        <v>11.82</v>
      </c>
      <c r="H169" s="28">
        <v>5.91</v>
      </c>
      <c r="I169" s="28">
        <v>4.08</v>
      </c>
      <c r="J169" s="28">
        <v>3.16</v>
      </c>
      <c r="K169" s="28">
        <v>2.65</v>
      </c>
      <c r="L169" s="28"/>
      <c r="M169" s="28"/>
      <c r="N169" s="29"/>
    </row>
    <row r="170" spans="2:14" ht="12.75">
      <c r="B170" s="45"/>
      <c r="C170" s="28"/>
      <c r="D170" s="28"/>
      <c r="E170" s="28"/>
      <c r="F170" s="28"/>
      <c r="G170" s="28">
        <f t="shared" si="13"/>
        <v>11.94</v>
      </c>
      <c r="H170" s="28">
        <v>5.97</v>
      </c>
      <c r="I170" s="28">
        <v>4.12</v>
      </c>
      <c r="J170" s="28">
        <v>3.19</v>
      </c>
      <c r="K170" s="28">
        <v>2.67</v>
      </c>
      <c r="L170" s="28"/>
      <c r="M170" s="28"/>
      <c r="N170" s="29"/>
    </row>
    <row r="171" spans="2:14" ht="12.75">
      <c r="B171" s="45"/>
      <c r="C171" s="28"/>
      <c r="D171" s="28"/>
      <c r="E171" s="28"/>
      <c r="F171" s="28"/>
      <c r="G171" s="28">
        <f t="shared" si="13"/>
        <v>12.06</v>
      </c>
      <c r="H171" s="28">
        <v>6.03</v>
      </c>
      <c r="I171" s="28">
        <v>4.16</v>
      </c>
      <c r="J171" s="28">
        <v>3.23</v>
      </c>
      <c r="K171" s="28">
        <v>2.7</v>
      </c>
      <c r="L171" s="28"/>
      <c r="M171" s="28"/>
      <c r="N171" s="29"/>
    </row>
    <row r="172" spans="2:14" ht="12.75">
      <c r="B172" s="45"/>
      <c r="C172" s="28"/>
      <c r="D172" s="28"/>
      <c r="E172" s="28"/>
      <c r="F172" s="28"/>
      <c r="G172" s="28">
        <f t="shared" si="13"/>
        <v>12.18</v>
      </c>
      <c r="H172" s="28">
        <v>6.09</v>
      </c>
      <c r="I172" s="28">
        <v>4.24</v>
      </c>
      <c r="J172" s="28">
        <v>3.26</v>
      </c>
      <c r="K172" s="28">
        <v>2.73</v>
      </c>
      <c r="L172" s="28"/>
      <c r="M172" s="28"/>
      <c r="N172" s="29"/>
    </row>
    <row r="173" spans="2:14" ht="12.75">
      <c r="B173" s="45"/>
      <c r="C173" s="28"/>
      <c r="D173" s="28"/>
      <c r="E173" s="28"/>
      <c r="F173" s="28"/>
      <c r="G173" s="28">
        <f t="shared" si="13"/>
        <v>12.3</v>
      </c>
      <c r="H173" s="28">
        <v>6.15</v>
      </c>
      <c r="I173" s="28">
        <v>4.29</v>
      </c>
      <c r="J173" s="28">
        <v>3.29</v>
      </c>
      <c r="K173" s="28">
        <v>2.76</v>
      </c>
      <c r="L173" s="28"/>
      <c r="M173" s="28"/>
      <c r="N173" s="29"/>
    </row>
    <row r="174" spans="2:14" ht="12.75">
      <c r="B174" s="45"/>
      <c r="C174" s="28"/>
      <c r="D174" s="28"/>
      <c r="E174" s="28"/>
      <c r="F174" s="28"/>
      <c r="G174" s="28">
        <f t="shared" si="13"/>
        <v>12.42</v>
      </c>
      <c r="H174" s="28">
        <v>6.21</v>
      </c>
      <c r="I174" s="28">
        <f>+I148*2</f>
        <v>4.84</v>
      </c>
      <c r="J174" s="28">
        <v>3.32</v>
      </c>
      <c r="K174" s="28">
        <v>2.78</v>
      </c>
      <c r="L174" s="28"/>
      <c r="M174" s="28"/>
      <c r="N174" s="29"/>
    </row>
    <row r="175" spans="2:14" ht="12.75">
      <c r="B175" s="45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9"/>
    </row>
    <row r="176" spans="2:14" ht="12.75">
      <c r="B176" s="45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9"/>
    </row>
    <row r="177" spans="2:14" ht="12.75">
      <c r="B177" s="45"/>
      <c r="C177" s="28"/>
      <c r="D177" s="28"/>
      <c r="E177" s="28"/>
      <c r="F177" s="28"/>
      <c r="G177" s="43" t="e">
        <f>+IF(Worksheet!$B$12=1,G167,"")</f>
        <v>#N/A</v>
      </c>
      <c r="H177" s="43" t="e">
        <f>+IF(Worksheet!$B$12=1,H167,"")</f>
        <v>#N/A</v>
      </c>
      <c r="I177" s="43" t="e">
        <f>+IF(Worksheet!$B$12=1,I167,"")</f>
        <v>#N/A</v>
      </c>
      <c r="J177" s="43" t="e">
        <f>+IF(Worksheet!$B$12=1,J167,"")</f>
        <v>#N/A</v>
      </c>
      <c r="K177" s="28"/>
      <c r="L177" s="28"/>
      <c r="M177" s="28"/>
      <c r="N177" s="29"/>
    </row>
    <row r="178" spans="2:14" ht="12.75">
      <c r="B178" s="45"/>
      <c r="C178" s="28"/>
      <c r="D178" s="28"/>
      <c r="E178" s="28"/>
      <c r="F178" s="28"/>
      <c r="G178" s="43" t="e">
        <f>+IF(Worksheet!$B$12=2,G168,"")</f>
        <v>#N/A</v>
      </c>
      <c r="H178" s="43" t="e">
        <f>+IF(Worksheet!$B$12=2,H168,"")</f>
        <v>#N/A</v>
      </c>
      <c r="I178" s="43" t="e">
        <f>+IF(Worksheet!$B$12=2,I168,"")</f>
        <v>#N/A</v>
      </c>
      <c r="J178" s="43" t="e">
        <f>+IF(Worksheet!$B$12=2,J168,"")</f>
        <v>#N/A</v>
      </c>
      <c r="K178" s="43" t="e">
        <f>+IF(Worksheet!$B$12=2,K168,"")</f>
        <v>#N/A</v>
      </c>
      <c r="L178" s="28"/>
      <c r="M178" s="28"/>
      <c r="N178" s="29"/>
    </row>
    <row r="179" spans="2:14" ht="12.75">
      <c r="B179" s="45"/>
      <c r="C179" s="28"/>
      <c r="D179" s="28"/>
      <c r="E179" s="28"/>
      <c r="F179" s="28"/>
      <c r="G179" s="43" t="e">
        <f>+IF(Worksheet!$B$12=3,G169,"")</f>
        <v>#N/A</v>
      </c>
      <c r="H179" s="43" t="e">
        <f>+IF(Worksheet!$B$12=3,H169,"")</f>
        <v>#N/A</v>
      </c>
      <c r="I179" s="43" t="e">
        <f>+IF(Worksheet!$B$12=3,I169,"")</f>
        <v>#N/A</v>
      </c>
      <c r="J179" s="43" t="e">
        <f>+IF(Worksheet!$B$12=3,J169,"")</f>
        <v>#N/A</v>
      </c>
      <c r="K179" s="28"/>
      <c r="L179" s="28"/>
      <c r="M179" s="28"/>
      <c r="N179" s="29"/>
    </row>
    <row r="180" spans="2:14" ht="12.75">
      <c r="B180" s="45"/>
      <c r="C180" s="28"/>
      <c r="D180" s="28"/>
      <c r="E180" s="28"/>
      <c r="F180" s="28"/>
      <c r="G180" s="43" t="e">
        <f>+IF(Worksheet!$B$12=4,G170,"")</f>
        <v>#N/A</v>
      </c>
      <c r="H180" s="43" t="e">
        <f>+IF(Worksheet!$B$12=4,H170,"")</f>
        <v>#N/A</v>
      </c>
      <c r="I180" s="43" t="e">
        <f>+IF(Worksheet!$B$12=4,I170,"")</f>
        <v>#N/A</v>
      </c>
      <c r="J180" s="43" t="e">
        <f>+IF(Worksheet!$B$12=4,J170,"")</f>
        <v>#N/A</v>
      </c>
      <c r="K180" s="28"/>
      <c r="L180" s="28"/>
      <c r="M180" s="28"/>
      <c r="N180" s="29"/>
    </row>
    <row r="181" spans="2:14" ht="12.75">
      <c r="B181" s="45"/>
      <c r="C181" s="28"/>
      <c r="D181" s="28"/>
      <c r="E181" s="28"/>
      <c r="F181" s="28"/>
      <c r="G181" s="43" t="e">
        <f>+IF(Worksheet!$B$12=5,G171,"")</f>
        <v>#N/A</v>
      </c>
      <c r="H181" s="43" t="e">
        <f>+IF(Worksheet!$B$12=5,H171,"")</f>
        <v>#N/A</v>
      </c>
      <c r="I181" s="43" t="e">
        <f>+IF(Worksheet!$B$12=5,I171,"")</f>
        <v>#N/A</v>
      </c>
      <c r="J181" s="43" t="e">
        <f>+IF(Worksheet!$B$12=5,J171,"")</f>
        <v>#N/A</v>
      </c>
      <c r="K181" s="28"/>
      <c r="L181" s="28"/>
      <c r="M181" s="28"/>
      <c r="N181" s="29"/>
    </row>
    <row r="182" spans="2:14" ht="12.75">
      <c r="B182" s="45"/>
      <c r="C182" s="28"/>
      <c r="D182" s="28"/>
      <c r="E182" s="28"/>
      <c r="F182" s="28"/>
      <c r="G182" s="43" t="e">
        <f>+IF(Worksheet!$B$12=6,G172,"")</f>
        <v>#N/A</v>
      </c>
      <c r="H182" s="43" t="e">
        <f>+IF(Worksheet!$B$12=6,H172,"")</f>
        <v>#N/A</v>
      </c>
      <c r="I182" s="43" t="e">
        <f>+IF(Worksheet!$B$12=6,I172,"")</f>
        <v>#N/A</v>
      </c>
      <c r="J182" s="43" t="e">
        <f>+IF(Worksheet!$B$12=6,J172,"")</f>
        <v>#N/A</v>
      </c>
      <c r="K182" s="28"/>
      <c r="L182" s="47" t="e">
        <f>+G187</f>
        <v>#N/A</v>
      </c>
      <c r="M182" s="28"/>
      <c r="N182" s="29"/>
    </row>
    <row r="183" spans="2:14" ht="12.75">
      <c r="B183" s="45"/>
      <c r="C183" s="28"/>
      <c r="D183" s="28"/>
      <c r="E183" s="28"/>
      <c r="F183" s="28"/>
      <c r="G183" s="43" t="e">
        <f>+IF(Worksheet!$B$12=7,G173,"")</f>
        <v>#N/A</v>
      </c>
      <c r="H183" s="43" t="e">
        <f>+IF(Worksheet!$B$12=7,H173,"")</f>
        <v>#N/A</v>
      </c>
      <c r="I183" s="43" t="e">
        <f>+IF(Worksheet!$B$12=7,I173,"")</f>
        <v>#N/A</v>
      </c>
      <c r="J183" s="43" t="e">
        <f>+IF(Worksheet!$B$12=7,J173,"")</f>
        <v>#N/A</v>
      </c>
      <c r="K183" s="28"/>
      <c r="L183" s="47" t="e">
        <f>+H187</f>
        <v>#N/A</v>
      </c>
      <c r="M183" s="28"/>
      <c r="N183" s="29"/>
    </row>
    <row r="184" spans="2:14" ht="12.75">
      <c r="B184" s="45"/>
      <c r="C184" s="28"/>
      <c r="D184" s="28"/>
      <c r="E184" s="28"/>
      <c r="F184" s="28"/>
      <c r="G184" s="43" t="e">
        <f>+IF(Worksheet!$B$12=8,G174,"")</f>
        <v>#N/A</v>
      </c>
      <c r="H184" s="43" t="e">
        <f>+IF(Worksheet!$B$12=8,H174,"")</f>
        <v>#N/A</v>
      </c>
      <c r="I184" s="43" t="e">
        <f>+IF(Worksheet!$B$12=8,I174,"")</f>
        <v>#N/A</v>
      </c>
      <c r="J184" s="43" t="e">
        <f>+IF(Worksheet!$B$12=8,J174,"")</f>
        <v>#N/A</v>
      </c>
      <c r="K184" s="28"/>
      <c r="L184" s="47" t="e">
        <f>+I187</f>
        <v>#N/A</v>
      </c>
      <c r="M184" s="28"/>
      <c r="N184" s="29"/>
    </row>
    <row r="185" spans="2:14" ht="12.75">
      <c r="B185" s="45"/>
      <c r="C185" s="28"/>
      <c r="D185" s="28"/>
      <c r="E185" s="28"/>
      <c r="F185" s="28"/>
      <c r="G185" s="28"/>
      <c r="H185" s="28"/>
      <c r="I185" s="28"/>
      <c r="J185" s="28"/>
      <c r="K185" s="28"/>
      <c r="L185" s="47" t="e">
        <f>+J187</f>
        <v>#N/A</v>
      </c>
      <c r="M185" s="28"/>
      <c r="N185" s="29"/>
    </row>
    <row r="186" spans="2:14" ht="12.75">
      <c r="B186" s="45"/>
      <c r="C186" s="28"/>
      <c r="D186" s="28"/>
      <c r="E186" s="28"/>
      <c r="F186" s="28"/>
      <c r="G186" s="28"/>
      <c r="H186" s="28"/>
      <c r="I186" s="28"/>
      <c r="J186" s="28"/>
      <c r="K186" s="28"/>
      <c r="L186" s="28" t="e">
        <f>+K187</f>
        <v>#N/A</v>
      </c>
      <c r="M186" s="28"/>
      <c r="N186" s="29"/>
    </row>
    <row r="187" spans="2:14" ht="12.75">
      <c r="B187" s="45"/>
      <c r="C187" s="28"/>
      <c r="D187" s="28"/>
      <c r="E187" s="28"/>
      <c r="F187" s="28"/>
      <c r="G187" s="47" t="e">
        <f>SUM(G177:G186)</f>
        <v>#N/A</v>
      </c>
      <c r="H187" s="47" t="e">
        <f>SUM(H177:H186)</f>
        <v>#N/A</v>
      </c>
      <c r="I187" s="47" t="e">
        <f>SUM(I177:I186)</f>
        <v>#N/A</v>
      </c>
      <c r="J187" s="47" t="e">
        <f>SUM(J177:J186)</f>
        <v>#N/A</v>
      </c>
      <c r="K187" s="47" t="e">
        <f>SUM(K177:K186)</f>
        <v>#N/A</v>
      </c>
      <c r="L187" s="28"/>
      <c r="M187" s="28"/>
      <c r="N187" s="29"/>
    </row>
    <row r="188" spans="2:14" ht="12.75">
      <c r="B188" s="45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9"/>
    </row>
    <row r="189" spans="2:14" ht="12.75">
      <c r="B189" s="45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9"/>
    </row>
    <row r="190" spans="2:14" ht="12.75">
      <c r="B190" s="45"/>
      <c r="C190" s="28"/>
      <c r="D190" s="28"/>
      <c r="E190" s="28"/>
      <c r="F190" s="28"/>
      <c r="G190" s="28" t="s">
        <v>120</v>
      </c>
      <c r="H190" s="28"/>
      <c r="I190" s="28"/>
      <c r="J190" s="28"/>
      <c r="K190" s="28"/>
      <c r="L190" s="28"/>
      <c r="M190" s="28"/>
      <c r="N190" s="29"/>
    </row>
    <row r="191" spans="2:14" ht="12.75">
      <c r="B191" s="45"/>
      <c r="C191" s="28"/>
      <c r="D191" s="28"/>
      <c r="E191" s="28"/>
      <c r="F191" s="28"/>
      <c r="G191" s="28">
        <v>1</v>
      </c>
      <c r="H191" s="28">
        <v>2</v>
      </c>
      <c r="I191" s="28">
        <v>3</v>
      </c>
      <c r="J191" s="28">
        <v>4</v>
      </c>
      <c r="K191" s="28">
        <v>5</v>
      </c>
      <c r="L191" s="28"/>
      <c r="M191" s="28"/>
      <c r="N191" s="29"/>
    </row>
    <row r="192" spans="2:14" ht="12.75">
      <c r="B192" s="45"/>
      <c r="C192" s="28"/>
      <c r="D192" s="28"/>
      <c r="E192" s="28"/>
      <c r="F192" s="28"/>
      <c r="G192" s="28">
        <f aca="true" t="shared" si="14" ref="G192:G199">+G141*3</f>
        <v>17.37</v>
      </c>
      <c r="H192" s="28">
        <v>8.69</v>
      </c>
      <c r="I192" s="28">
        <v>5.79</v>
      </c>
      <c r="J192" s="28">
        <v>4.44</v>
      </c>
      <c r="K192" s="28">
        <v>3.64</v>
      </c>
      <c r="L192" s="28"/>
      <c r="M192" s="28"/>
      <c r="N192" s="29"/>
    </row>
    <row r="193" spans="2:14" ht="12.75">
      <c r="B193" s="45"/>
      <c r="C193" s="28"/>
      <c r="D193" s="28"/>
      <c r="E193" s="28"/>
      <c r="F193" s="28"/>
      <c r="G193" s="28">
        <f t="shared" si="14"/>
        <v>17.549999999999997</v>
      </c>
      <c r="H193" s="28">
        <v>8.78</v>
      </c>
      <c r="I193" s="28">
        <v>5.85</v>
      </c>
      <c r="J193" s="28">
        <v>4.49</v>
      </c>
      <c r="K193" s="28">
        <v>3.67</v>
      </c>
      <c r="L193" s="28"/>
      <c r="M193" s="28"/>
      <c r="N193" s="29"/>
    </row>
    <row r="194" spans="2:14" ht="12.75">
      <c r="B194" s="45"/>
      <c r="C194" s="28"/>
      <c r="D194" s="28"/>
      <c r="E194" s="28"/>
      <c r="F194" s="28"/>
      <c r="G194" s="28">
        <f t="shared" si="14"/>
        <v>17.73</v>
      </c>
      <c r="H194" s="28">
        <v>8.87</v>
      </c>
      <c r="I194" s="28">
        <v>5.91</v>
      </c>
      <c r="J194" s="28">
        <v>4.54</v>
      </c>
      <c r="K194" s="28">
        <v>3.71</v>
      </c>
      <c r="L194" s="28"/>
      <c r="M194" s="28"/>
      <c r="N194" s="29"/>
    </row>
    <row r="195" spans="2:14" ht="12.75">
      <c r="B195" s="45"/>
      <c r="C195" s="28"/>
      <c r="D195" s="28"/>
      <c r="E195" s="28"/>
      <c r="F195" s="28"/>
      <c r="G195" s="28">
        <f t="shared" si="14"/>
        <v>17.91</v>
      </c>
      <c r="H195" s="28">
        <v>8.96</v>
      </c>
      <c r="I195" s="28">
        <v>5.97</v>
      </c>
      <c r="J195" s="28">
        <v>4.58</v>
      </c>
      <c r="K195" s="28">
        <v>3.75</v>
      </c>
      <c r="L195" s="28"/>
      <c r="M195" s="28"/>
      <c r="N195" s="29"/>
    </row>
    <row r="196" spans="2:14" ht="12.75">
      <c r="B196" s="45"/>
      <c r="C196" s="28"/>
      <c r="D196" s="28"/>
      <c r="E196" s="28"/>
      <c r="F196" s="28"/>
      <c r="G196" s="28">
        <f t="shared" si="14"/>
        <v>18.09</v>
      </c>
      <c r="H196" s="28">
        <v>9.05</v>
      </c>
      <c r="I196" s="28">
        <v>6.03</v>
      </c>
      <c r="J196" s="28">
        <v>4.63</v>
      </c>
      <c r="K196" s="28">
        <v>3.79</v>
      </c>
      <c r="L196" s="28"/>
      <c r="M196" s="28"/>
      <c r="N196" s="29"/>
    </row>
    <row r="197" spans="2:14" ht="12.75">
      <c r="B197" s="45"/>
      <c r="C197" s="28"/>
      <c r="D197" s="28"/>
      <c r="E197" s="28"/>
      <c r="F197" s="28"/>
      <c r="G197" s="28">
        <f t="shared" si="14"/>
        <v>18.27</v>
      </c>
      <c r="H197" s="28">
        <v>9.14</v>
      </c>
      <c r="I197" s="28">
        <v>6.09</v>
      </c>
      <c r="J197" s="28">
        <v>4.67</v>
      </c>
      <c r="K197" s="28">
        <v>3.82</v>
      </c>
      <c r="L197" s="28"/>
      <c r="M197" s="28"/>
      <c r="N197" s="29"/>
    </row>
    <row r="198" spans="2:14" ht="12.75">
      <c r="B198" s="45"/>
      <c r="C198" s="28"/>
      <c r="D198" s="28"/>
      <c r="E198" s="28"/>
      <c r="F198" s="28"/>
      <c r="G198" s="28">
        <f t="shared" si="14"/>
        <v>18.450000000000003</v>
      </c>
      <c r="H198" s="28">
        <v>9.23</v>
      </c>
      <c r="I198" s="28">
        <v>6.15</v>
      </c>
      <c r="J198" s="28">
        <v>4.72</v>
      </c>
      <c r="K198" s="28">
        <v>3.86</v>
      </c>
      <c r="L198" s="28"/>
      <c r="M198" s="28"/>
      <c r="N198" s="29"/>
    </row>
    <row r="199" spans="2:14" ht="12.75">
      <c r="B199" s="45"/>
      <c r="C199" s="28"/>
      <c r="D199" s="28"/>
      <c r="E199" s="28"/>
      <c r="F199" s="28"/>
      <c r="G199" s="28">
        <f t="shared" si="14"/>
        <v>18.63</v>
      </c>
      <c r="H199" s="28">
        <v>9.32</v>
      </c>
      <c r="I199" s="28">
        <v>6.21</v>
      </c>
      <c r="J199" s="28">
        <v>4.77</v>
      </c>
      <c r="K199" s="28">
        <v>3.9</v>
      </c>
      <c r="L199" s="28"/>
      <c r="M199" s="28"/>
      <c r="N199" s="29"/>
    </row>
    <row r="200" spans="2:14" ht="12.75">
      <c r="B200" s="45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9"/>
    </row>
    <row r="201" spans="2:14" ht="12.75">
      <c r="B201" s="45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9"/>
    </row>
    <row r="202" spans="2:14" ht="12.75">
      <c r="B202" s="45"/>
      <c r="C202" s="28"/>
      <c r="D202" s="28"/>
      <c r="E202" s="28"/>
      <c r="F202" s="28"/>
      <c r="G202" s="43" t="e">
        <f>+IF(Worksheet!$B$12=1,G192,"")</f>
        <v>#N/A</v>
      </c>
      <c r="H202" s="43" t="e">
        <f>+IF(Worksheet!$B$12=1,H192,"")</f>
        <v>#N/A</v>
      </c>
      <c r="I202" s="43" t="e">
        <f>+IF(Worksheet!$B$12=1,I192,"")</f>
        <v>#N/A</v>
      </c>
      <c r="J202" s="43" t="e">
        <f>+IF(Worksheet!$B$12=1,J192,"")</f>
        <v>#N/A</v>
      </c>
      <c r="K202" s="28"/>
      <c r="L202" s="28"/>
      <c r="M202" s="28"/>
      <c r="N202" s="29"/>
    </row>
    <row r="203" spans="2:14" ht="12.75">
      <c r="B203" s="45"/>
      <c r="C203" s="28"/>
      <c r="D203" s="28"/>
      <c r="E203" s="28"/>
      <c r="F203" s="28"/>
      <c r="G203" s="43" t="e">
        <f>+IF(Worksheet!$B$12=2,G193,"")</f>
        <v>#N/A</v>
      </c>
      <c r="H203" s="43" t="e">
        <f>+IF(Worksheet!$B$12=2,H193,"")</f>
        <v>#N/A</v>
      </c>
      <c r="I203" s="43" t="e">
        <f>+IF(Worksheet!$B$12=2,I193,"")</f>
        <v>#N/A</v>
      </c>
      <c r="J203" s="43" t="e">
        <f>+IF(Worksheet!$B$12=2,J193,"")</f>
        <v>#N/A</v>
      </c>
      <c r="K203" s="43" t="e">
        <f>+IF(Worksheet!$B$12=2,K193,"")</f>
        <v>#N/A</v>
      </c>
      <c r="L203" s="28"/>
      <c r="M203" s="28"/>
      <c r="N203" s="29"/>
    </row>
    <row r="204" spans="2:14" ht="12.75">
      <c r="B204" s="45"/>
      <c r="C204" s="28"/>
      <c r="D204" s="28"/>
      <c r="E204" s="28"/>
      <c r="F204" s="28"/>
      <c r="G204" s="43" t="e">
        <f>+IF(Worksheet!$B$12=3,G194,"")</f>
        <v>#N/A</v>
      </c>
      <c r="H204" s="43" t="e">
        <f>+IF(Worksheet!$B$12=3,H194,"")</f>
        <v>#N/A</v>
      </c>
      <c r="I204" s="43" t="e">
        <f>+IF(Worksheet!$B$12=3,I194,"")</f>
        <v>#N/A</v>
      </c>
      <c r="J204" s="43" t="e">
        <f>+IF(Worksheet!$B$12=3,J194,"")</f>
        <v>#N/A</v>
      </c>
      <c r="K204" s="43" t="e">
        <f>+IF(Worksheet!$B$12=3,K194,"")</f>
        <v>#N/A</v>
      </c>
      <c r="L204" s="28"/>
      <c r="M204" s="28"/>
      <c r="N204" s="29"/>
    </row>
    <row r="205" spans="2:14" ht="12.75">
      <c r="B205" s="45"/>
      <c r="C205" s="28"/>
      <c r="D205" s="28"/>
      <c r="E205" s="28"/>
      <c r="F205" s="28"/>
      <c r="G205" s="43" t="e">
        <f>+IF(Worksheet!$B$12=4,G195,"")</f>
        <v>#N/A</v>
      </c>
      <c r="H205" s="43" t="e">
        <f>+IF(Worksheet!$B$12=4,H195,"")</f>
        <v>#N/A</v>
      </c>
      <c r="I205" s="43" t="e">
        <f>+IF(Worksheet!$B$12=4,I195,"")</f>
        <v>#N/A</v>
      </c>
      <c r="J205" s="43" t="e">
        <f>+IF(Worksheet!$B$12=4,J195,"")</f>
        <v>#N/A</v>
      </c>
      <c r="K205" s="28"/>
      <c r="L205" s="28"/>
      <c r="M205" s="28"/>
      <c r="N205" s="29"/>
    </row>
    <row r="206" spans="2:14" ht="12.75">
      <c r="B206" s="45"/>
      <c r="C206" s="28"/>
      <c r="D206" s="28"/>
      <c r="E206" s="28"/>
      <c r="F206" s="28"/>
      <c r="G206" s="43" t="e">
        <f>+IF(Worksheet!$B$12=5,G196,"")</f>
        <v>#N/A</v>
      </c>
      <c r="H206" s="43" t="e">
        <f>+IF(Worksheet!$B$12=5,H196,"")</f>
        <v>#N/A</v>
      </c>
      <c r="I206" s="43" t="e">
        <f>+IF(Worksheet!$B$12=5,I196,"")</f>
        <v>#N/A</v>
      </c>
      <c r="J206" s="43" t="e">
        <f>+IF(Worksheet!$B$12=5,J196,"")</f>
        <v>#N/A</v>
      </c>
      <c r="K206" s="28"/>
      <c r="L206" s="28"/>
      <c r="M206" s="28"/>
      <c r="N206" s="29"/>
    </row>
    <row r="207" spans="2:14" ht="12.75">
      <c r="B207" s="45"/>
      <c r="C207" s="28"/>
      <c r="D207" s="28"/>
      <c r="E207" s="28"/>
      <c r="F207" s="28"/>
      <c r="G207" s="43" t="e">
        <f>+IF(Worksheet!$B$12=6,G197,"")</f>
        <v>#N/A</v>
      </c>
      <c r="H207" s="43" t="e">
        <f>+IF(Worksheet!$B$12=6,H197,"")</f>
        <v>#N/A</v>
      </c>
      <c r="I207" s="43" t="e">
        <f>+IF(Worksheet!$B$12=6,I197,"")</f>
        <v>#N/A</v>
      </c>
      <c r="J207" s="43" t="e">
        <f>+IF(Worksheet!$B$12=6,J197,"")</f>
        <v>#N/A</v>
      </c>
      <c r="K207" s="28"/>
      <c r="L207" s="47" t="e">
        <f>+G212</f>
        <v>#N/A</v>
      </c>
      <c r="M207" s="28"/>
      <c r="N207" s="29"/>
    </row>
    <row r="208" spans="2:14" ht="12.75">
      <c r="B208" s="45"/>
      <c r="C208" s="28"/>
      <c r="D208" s="28"/>
      <c r="E208" s="28"/>
      <c r="F208" s="28"/>
      <c r="G208" s="43" t="e">
        <f>+IF(Worksheet!$B$12=7,G198,"")</f>
        <v>#N/A</v>
      </c>
      <c r="H208" s="43" t="e">
        <f>+IF(Worksheet!$B$12=7,H198,"")</f>
        <v>#N/A</v>
      </c>
      <c r="I208" s="43" t="e">
        <f>+IF(Worksheet!$B$12=7,I198,"")</f>
        <v>#N/A</v>
      </c>
      <c r="J208" s="43" t="e">
        <f>+IF(Worksheet!$B$12=7,J198,"")</f>
        <v>#N/A</v>
      </c>
      <c r="K208" s="28"/>
      <c r="L208" s="47" t="e">
        <f>+H212</f>
        <v>#N/A</v>
      </c>
      <c r="M208" s="28"/>
      <c r="N208" s="29"/>
    </row>
    <row r="209" spans="2:14" ht="12.75">
      <c r="B209" s="45"/>
      <c r="C209" s="28"/>
      <c r="D209" s="28"/>
      <c r="E209" s="28"/>
      <c r="F209" s="28"/>
      <c r="G209" s="43" t="e">
        <f>+IF(Worksheet!$B$12=8,G199,"")</f>
        <v>#N/A</v>
      </c>
      <c r="H209" s="43" t="e">
        <f>+IF(Worksheet!$B$12=8,H199,"")</f>
        <v>#N/A</v>
      </c>
      <c r="I209" s="43" t="e">
        <f>+IF(Worksheet!$B$12=8,I199,"")</f>
        <v>#N/A</v>
      </c>
      <c r="J209" s="43" t="e">
        <f>+IF(Worksheet!$B$12=8,J199,"")</f>
        <v>#N/A</v>
      </c>
      <c r="K209" s="28"/>
      <c r="L209" s="47" t="e">
        <f>+I212</f>
        <v>#N/A</v>
      </c>
      <c r="M209" s="28"/>
      <c r="N209" s="29"/>
    </row>
    <row r="210" spans="2:14" ht="12.75">
      <c r="B210" s="45"/>
      <c r="C210" s="28"/>
      <c r="D210" s="28"/>
      <c r="E210" s="28"/>
      <c r="F210" s="28"/>
      <c r="G210" s="28"/>
      <c r="H210" s="28"/>
      <c r="I210" s="28"/>
      <c r="J210" s="28"/>
      <c r="K210" s="28"/>
      <c r="L210" s="47" t="e">
        <f>+J212</f>
        <v>#N/A</v>
      </c>
      <c r="M210" s="28"/>
      <c r="N210" s="29"/>
    </row>
    <row r="211" spans="2:14" ht="12.75">
      <c r="B211" s="45"/>
      <c r="C211" s="28"/>
      <c r="D211" s="28"/>
      <c r="E211" s="28"/>
      <c r="F211" s="28"/>
      <c r="G211" s="28"/>
      <c r="H211" s="28"/>
      <c r="I211" s="28"/>
      <c r="J211" s="28"/>
      <c r="K211" s="28"/>
      <c r="L211" s="47" t="e">
        <f>+K212</f>
        <v>#N/A</v>
      </c>
      <c r="M211" s="28"/>
      <c r="N211" s="29"/>
    </row>
    <row r="212" spans="2:14" ht="12.75">
      <c r="B212" s="50"/>
      <c r="C212" s="32"/>
      <c r="D212" s="32"/>
      <c r="E212" s="32"/>
      <c r="F212" s="32"/>
      <c r="G212" s="61" t="e">
        <f>SUM(G202:G211)</f>
        <v>#N/A</v>
      </c>
      <c r="H212" s="61" t="e">
        <f>SUM(H202:H211)</f>
        <v>#N/A</v>
      </c>
      <c r="I212" s="61" t="e">
        <f>SUM(I202:I211)</f>
        <v>#N/A</v>
      </c>
      <c r="J212" s="61" t="e">
        <f>SUM(J202:J211)</f>
        <v>#N/A</v>
      </c>
      <c r="K212" s="61" t="e">
        <f>SUM(K202:K211)</f>
        <v>#N/A</v>
      </c>
      <c r="L212" s="32"/>
      <c r="M212" s="32"/>
      <c r="N212" s="51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Search</dc:creator>
  <cp:keywords/>
  <dc:description/>
  <cp:lastModifiedBy>Mike Search</cp:lastModifiedBy>
  <cp:lastPrinted>2006-04-04T13:15:27Z</cp:lastPrinted>
  <dcterms:created xsi:type="dcterms:W3CDTF">2006-02-22T12:31:03Z</dcterms:created>
  <dcterms:modified xsi:type="dcterms:W3CDTF">2007-08-03T14:22:35Z</dcterms:modified>
  <cp:category/>
  <cp:version/>
  <cp:contentType/>
  <cp:contentStatus/>
</cp:coreProperties>
</file>